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83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'Лист1'!$A$1:$M$58</definedName>
  </definedNames>
  <calcPr fullCalcOnLoad="1"/>
</workbook>
</file>

<file path=xl/sharedStrings.xml><?xml version="1.0" encoding="utf-8"?>
<sst xmlns="http://schemas.openxmlformats.org/spreadsheetml/2006/main" count="123" uniqueCount="65">
  <si>
    <t>Показатели</t>
  </si>
  <si>
    <t>Единица измерений</t>
  </si>
  <si>
    <t>2014 год - прогноз</t>
  </si>
  <si>
    <t>2015 год - прогноз</t>
  </si>
  <si>
    <t>1 вариант</t>
  </si>
  <si>
    <t>2 вариант</t>
  </si>
  <si>
    <t>Среднегодовая численность постоянного населения</t>
  </si>
  <si>
    <t>тыс. человек</t>
  </si>
  <si>
    <t>тыс. рублей</t>
  </si>
  <si>
    <t>Индекс производства</t>
  </si>
  <si>
    <t>в % к предыдущему году*</t>
  </si>
  <si>
    <t>в том числе по видам экономической деятельности:</t>
  </si>
  <si>
    <t>Добыча полезных ископаемых - С</t>
  </si>
  <si>
    <t>Обрабатывающие производства -  D</t>
  </si>
  <si>
    <t>Производство и распределение электроэнергии, газа и воды  - Е</t>
  </si>
  <si>
    <t>Объем реализации подакцизной продукции</t>
  </si>
  <si>
    <t>млн. рублей</t>
  </si>
  <si>
    <t xml:space="preserve">Прибыль аккредитованных инновационных технопарков </t>
  </si>
  <si>
    <t xml:space="preserve">Прибыль обособленных подразделений, головные организации которых находятся за пределами Челябинской области </t>
  </si>
  <si>
    <t>Прибыль прибыльных сельскохозяйственных товаропроизводителей</t>
  </si>
  <si>
    <t xml:space="preserve">Оплата труда наемных работников </t>
  </si>
  <si>
    <t xml:space="preserve">    в т.ч. фонд заработной платы </t>
  </si>
  <si>
    <t>Среднегодовая численность работающих</t>
  </si>
  <si>
    <t>Продукция сельского хозяйства в хозяйствах всех категорий</t>
  </si>
  <si>
    <t>Объем инвестиций в основной капитал за счет всех источников финансирования</t>
  </si>
  <si>
    <t>Среднегодовая стоимость имущества, облагаемого налогом на имущество организаций</t>
  </si>
  <si>
    <t xml:space="preserve">Ввод в эксплуатацию жилых домов за счет всех источников финансирования </t>
  </si>
  <si>
    <t>тыс. кв. метров</t>
  </si>
  <si>
    <t>Оборот розничной торговли</t>
  </si>
  <si>
    <t>Оборот общественного питания</t>
  </si>
  <si>
    <t>Объем платных услуг населению</t>
  </si>
  <si>
    <t>Прибыль прибыльных организаций (с поквартальной разбивкой)</t>
  </si>
  <si>
    <t>Отгружено товаров собственного производства, выполнено работ и услуг собственными силами по «чистым видам» экономической деятельности (по крупным и средним организациям)</t>
  </si>
  <si>
    <t>Прогноз фонда оплаты труда наемных работников</t>
  </si>
  <si>
    <t>городских и сельских поселений муниципального района на 2013-2015 годы</t>
  </si>
  <si>
    <t>Фонд оплаты труда наемных работников, всего</t>
  </si>
  <si>
    <t>в том числе по поселениям: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</si>
  <si>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</si>
  <si>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</si>
  <si>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</si>
  <si>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</si>
  <si>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</si>
  <si>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</si>
  <si>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</si>
  <si>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</si>
  <si>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</si>
  <si>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</si>
  <si>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</si>
  <si>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</si>
  <si>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</si>
  <si>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</si>
  <si>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</si>
  <si>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*- в % к предыдущему году – в сопоставимых ценах</t>
  </si>
  <si>
    <t>-</t>
  </si>
  <si>
    <t xml:space="preserve">Основные показатели прогноза социально-экономического развития на 2014 год и на плановый период 2015 и 2016 годов
Усть-Катавского городского округа </t>
  </si>
  <si>
    <t>2012 год
отчет</t>
  </si>
  <si>
    <t>2016 год - прогноз</t>
  </si>
  <si>
    <t>2013 год
оценка</t>
  </si>
  <si>
    <t>2011 год</t>
  </si>
  <si>
    <t>2012 год</t>
  </si>
  <si>
    <t>отчет</t>
  </si>
  <si>
    <t>оценка</t>
  </si>
  <si>
    <t>2010 год</t>
  </si>
  <si>
    <t>только ФОТ</t>
  </si>
  <si>
    <t>убрать +,-0,1
это чтобы сошлось с министерством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</si>
</sst>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justify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68" fontId="2" fillId="33" borderId="11" xfId="0" applyNumberFormat="1" applyFont="1" applyFill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justify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168" fontId="42" fillId="33" borderId="11" xfId="0" applyNumberFormat="1" applyFont="1" applyFill="1" applyBorder="1" applyAlignment="1">
      <alignment horizontal="center" vertical="center" wrapText="1"/>
    </xf>
    <xf numFmtId="169" fontId="42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10" zoomScaleSheetLayoutView="110" zoomScalePageLayoutView="0" workbookViewId="0" topLeftCell="B1">
      <pane ySplit="4" topLeftCell="A5" activePane="bottomLeft" state="frozen"/>
      <selection pane="topLeft" activeCell="A1" sqref="A1"/>
      <selection pane="bottomLeft" activeCell="N35" sqref="N35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7.625" style="0" hidden="1" customWidth="1"/>
    <col min="4" max="4" width="10.875" style="24" hidden="1" customWidth="1"/>
    <col min="5" max="5" width="10.625" style="24" hidden="1" customWidth="1"/>
    <col min="6" max="6" width="11.50390625" style="0" customWidth="1"/>
    <col min="7" max="7" width="12.00390625" style="0" customWidth="1"/>
    <col min="8" max="8" width="12.50390625" style="0" customWidth="1"/>
    <col min="9" max="9" width="11.50390625" style="0" customWidth="1"/>
    <col min="10" max="10" width="12.00390625" style="0" customWidth="1"/>
    <col min="11" max="11" width="11.875" style="0" customWidth="1"/>
    <col min="12" max="12" width="11.50390625" style="0" customWidth="1"/>
    <col min="13" max="13" width="12.00390625" style="0" customWidth="1"/>
    <col min="14" max="14" width="15.50390625" style="0" customWidth="1"/>
  </cols>
  <sheetData>
    <row r="1" spans="1:13" ht="30" customHeigh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5" ht="12.75">
      <c r="D2" s="25"/>
      <c r="E2" s="25"/>
    </row>
    <row r="3" spans="1:13" ht="27">
      <c r="A3" s="50" t="s">
        <v>0</v>
      </c>
      <c r="B3" s="51" t="s">
        <v>1</v>
      </c>
      <c r="C3" s="34" t="s">
        <v>62</v>
      </c>
      <c r="D3" s="16" t="s">
        <v>58</v>
      </c>
      <c r="E3" s="16" t="s">
        <v>59</v>
      </c>
      <c r="F3" s="52" t="s">
        <v>55</v>
      </c>
      <c r="G3" s="52" t="s">
        <v>57</v>
      </c>
      <c r="H3" s="50" t="s">
        <v>2</v>
      </c>
      <c r="I3" s="50"/>
      <c r="J3" s="50" t="s">
        <v>3</v>
      </c>
      <c r="K3" s="50"/>
      <c r="L3" s="50" t="s">
        <v>56</v>
      </c>
      <c r="M3" s="50"/>
    </row>
    <row r="4" spans="1:13" ht="15.75" customHeight="1">
      <c r="A4" s="50"/>
      <c r="B4" s="51"/>
      <c r="C4" s="34"/>
      <c r="D4" s="16" t="s">
        <v>60</v>
      </c>
      <c r="E4" s="16" t="s">
        <v>61</v>
      </c>
      <c r="F4" s="53"/>
      <c r="G4" s="53"/>
      <c r="H4" s="2" t="s">
        <v>4</v>
      </c>
      <c r="I4" s="2" t="s">
        <v>5</v>
      </c>
      <c r="J4" s="2" t="s">
        <v>4</v>
      </c>
      <c r="K4" s="2" t="s">
        <v>5</v>
      </c>
      <c r="L4" s="2" t="s">
        <v>4</v>
      </c>
      <c r="M4" s="2" t="s">
        <v>5</v>
      </c>
    </row>
    <row r="5" spans="1:13" s="6" customFormat="1" ht="27">
      <c r="A5" s="3" t="s">
        <v>6</v>
      </c>
      <c r="B5" s="4" t="s">
        <v>7</v>
      </c>
      <c r="C5" s="35"/>
      <c r="D5" s="20">
        <v>26.8</v>
      </c>
      <c r="E5" s="20">
        <v>26.55</v>
      </c>
      <c r="F5" s="5">
        <v>26.5</v>
      </c>
      <c r="G5" s="5">
        <v>26.4</v>
      </c>
      <c r="H5" s="5">
        <v>26.3</v>
      </c>
      <c r="I5" s="5">
        <v>26.4</v>
      </c>
      <c r="J5" s="5">
        <v>26.2</v>
      </c>
      <c r="K5" s="5">
        <v>26.3</v>
      </c>
      <c r="L5" s="5">
        <v>26</v>
      </c>
      <c r="M5" s="5">
        <v>26.1</v>
      </c>
    </row>
    <row r="6" spans="1:13" s="6" customFormat="1" ht="69">
      <c r="A6" s="7" t="s">
        <v>32</v>
      </c>
      <c r="B6" s="8" t="s">
        <v>8</v>
      </c>
      <c r="C6" s="36"/>
      <c r="D6" s="21">
        <f>D9+D11+D13</f>
        <v>2855282</v>
      </c>
      <c r="E6" s="21">
        <f>E9+E11+E13+0.01</f>
        <v>3343974.55776</v>
      </c>
      <c r="F6" s="14">
        <f>F9+F11+F13</f>
        <v>2957700</v>
      </c>
      <c r="G6" s="14">
        <f>G9+G11+G13</f>
        <v>3234275.7641449994</v>
      </c>
      <c r="H6" s="14">
        <f aca="true" t="shared" si="0" ref="H6:M6">H9+H11+H13</f>
        <v>3579167.2200802197</v>
      </c>
      <c r="I6" s="14">
        <f t="shared" si="0"/>
        <v>3670652.053615504</v>
      </c>
      <c r="J6" s="14">
        <f t="shared" si="0"/>
        <v>4050081.432965692</v>
      </c>
      <c r="K6" s="14">
        <f t="shared" si="0"/>
        <v>4228824.351166168</v>
      </c>
      <c r="L6" s="14">
        <f t="shared" si="0"/>
        <v>4501398.291275224</v>
      </c>
      <c r="M6" s="14">
        <f t="shared" si="0"/>
        <v>4834924.994883061</v>
      </c>
    </row>
    <row r="7" spans="1:13" s="6" customFormat="1" ht="41.25">
      <c r="A7" s="7" t="s">
        <v>9</v>
      </c>
      <c r="B7" s="9" t="s">
        <v>10</v>
      </c>
      <c r="C7" s="18"/>
      <c r="D7" s="22">
        <v>115.6</v>
      </c>
      <c r="E7" s="22">
        <f>((E9/E6*E10)+(E11/E6*E12)+(E13/E6*E14))*100/100</f>
        <v>111.16939988356236</v>
      </c>
      <c r="F7" s="10">
        <v>97.4</v>
      </c>
      <c r="G7" s="10">
        <f aca="true" t="shared" si="1" ref="G7:M7">((G9/G6*G10)+(G11/G6*G12)+(G13/G6*G14))*100/100</f>
        <v>103.15460542452281</v>
      </c>
      <c r="H7" s="10">
        <f t="shared" si="1"/>
        <v>104.7614912025727</v>
      </c>
      <c r="I7" s="10">
        <f t="shared" si="1"/>
        <v>107.455209696824</v>
      </c>
      <c r="J7" s="10">
        <f t="shared" si="1"/>
        <v>105.94115015463926</v>
      </c>
      <c r="K7" s="10">
        <f t="shared" si="1"/>
        <v>107.87438460141053</v>
      </c>
      <c r="L7" s="10">
        <f t="shared" si="1"/>
        <v>105.17564075392524</v>
      </c>
      <c r="M7" s="10">
        <f t="shared" si="1"/>
        <v>108.22481587512469</v>
      </c>
    </row>
    <row r="8" spans="1:13" s="6" customFormat="1" ht="27">
      <c r="A8" s="7" t="s">
        <v>11</v>
      </c>
      <c r="B8" s="9"/>
      <c r="C8" s="18"/>
      <c r="D8" s="23"/>
      <c r="E8" s="23"/>
      <c r="F8" s="11"/>
      <c r="G8" s="11"/>
      <c r="H8" s="11"/>
      <c r="I8" s="11"/>
      <c r="J8" s="11"/>
      <c r="K8" s="11"/>
      <c r="L8" s="11"/>
      <c r="M8" s="11"/>
    </row>
    <row r="9" spans="1:13" s="6" customFormat="1" ht="13.5">
      <c r="A9" s="7" t="s">
        <v>12</v>
      </c>
      <c r="B9" s="9" t="s">
        <v>8</v>
      </c>
      <c r="C9" s="18"/>
      <c r="D9" s="23">
        <v>174571</v>
      </c>
      <c r="E9" s="23">
        <f>D9*(E10/100)*(115.8/100)</f>
        <v>303229.827</v>
      </c>
      <c r="F9" s="15">
        <v>290927</v>
      </c>
      <c r="G9" s="15">
        <f>F9*(G10/100)*(107.9/100)</f>
        <v>219737.16309999998</v>
      </c>
      <c r="H9" s="15">
        <f>G9*(H10/100)*(103.8/100)</f>
        <v>239491.53406268999</v>
      </c>
      <c r="I9" s="15">
        <f>G9*(I10/100)*(103.8/100)</f>
        <v>244053.27756864598</v>
      </c>
      <c r="J9" s="15">
        <f>H9*(J10/100)*(104.9/100)</f>
        <v>266300.21638566756</v>
      </c>
      <c r="K9" s="15">
        <f>I9*(K10/100)*(104.9/100)</f>
        <v>276492.8392230705</v>
      </c>
      <c r="L9" s="15">
        <f>J9*(L10/100)*(105.3/100)</f>
        <v>297238.97552535444</v>
      </c>
      <c r="M9" s="15">
        <f>K9*(M10/100)*(105.3/100)</f>
        <v>317350.1860750636</v>
      </c>
    </row>
    <row r="10" spans="1:13" s="6" customFormat="1" ht="41.25">
      <c r="A10" s="7" t="s">
        <v>9</v>
      </c>
      <c r="B10" s="9" t="s">
        <v>10</v>
      </c>
      <c r="C10" s="18"/>
      <c r="D10" s="23">
        <v>100</v>
      </c>
      <c r="E10" s="23">
        <v>150</v>
      </c>
      <c r="F10" s="11">
        <v>159.3</v>
      </c>
      <c r="G10" s="11">
        <v>70</v>
      </c>
      <c r="H10" s="11">
        <v>105</v>
      </c>
      <c r="I10" s="11">
        <v>107</v>
      </c>
      <c r="J10" s="11">
        <v>106</v>
      </c>
      <c r="K10" s="11">
        <v>108</v>
      </c>
      <c r="L10" s="11">
        <v>106</v>
      </c>
      <c r="M10" s="11">
        <v>109</v>
      </c>
    </row>
    <row r="11" spans="1:13" s="6" customFormat="1" ht="13.5">
      <c r="A11" s="7" t="s">
        <v>13</v>
      </c>
      <c r="B11" s="9" t="s">
        <v>8</v>
      </c>
      <c r="C11" s="18"/>
      <c r="D11" s="23">
        <v>2425058</v>
      </c>
      <c r="E11" s="23">
        <f>D11*(E12/100)*(105.9/100)</f>
        <v>2773587.3357600006</v>
      </c>
      <c r="F11" s="15">
        <v>2432035</v>
      </c>
      <c r="G11" s="15">
        <f>F11*(G12/100)*(106.7/100)</f>
        <v>2753275.2070449996</v>
      </c>
      <c r="H11" s="15">
        <f>G11*(H12/100)*(105.2/100)</f>
        <v>3047060.6847375296</v>
      </c>
      <c r="I11" s="15">
        <f>G11*(I12/100)*(105.2/100)+0.01</f>
        <v>3131057.614754058</v>
      </c>
      <c r="J11" s="15">
        <f>H11*(J12/100)*(106.5/100)</f>
        <v>3456052.405146424</v>
      </c>
      <c r="K11" s="15">
        <f>I11*(K12/100)*(106.5/100)</f>
        <v>3618015.3502886826</v>
      </c>
      <c r="L11" s="15">
        <f>J11*(L12/100)*(105.5/100)</f>
        <v>3846672.7282380983</v>
      </c>
      <c r="M11" s="15">
        <f>K11*(M12/100)*(105.5/100)</f>
        <v>4152902.7396753617</v>
      </c>
    </row>
    <row r="12" spans="1:13" s="6" customFormat="1" ht="41.25">
      <c r="A12" s="7" t="s">
        <v>9</v>
      </c>
      <c r="B12" s="9" t="s">
        <v>10</v>
      </c>
      <c r="C12" s="18"/>
      <c r="D12" s="23">
        <v>106.39</v>
      </c>
      <c r="E12" s="23">
        <v>108</v>
      </c>
      <c r="F12" s="11">
        <v>100.3</v>
      </c>
      <c r="G12" s="11">
        <v>106.1</v>
      </c>
      <c r="H12" s="11">
        <v>105.2</v>
      </c>
      <c r="I12" s="11">
        <v>108.1</v>
      </c>
      <c r="J12" s="11">
        <v>106.5</v>
      </c>
      <c r="K12" s="11">
        <v>108.5</v>
      </c>
      <c r="L12" s="11">
        <v>105.5</v>
      </c>
      <c r="M12" s="11">
        <v>108.8</v>
      </c>
    </row>
    <row r="13" spans="1:13" s="6" customFormat="1" ht="27">
      <c r="A13" s="7" t="s">
        <v>14</v>
      </c>
      <c r="B13" s="9" t="s">
        <v>8</v>
      </c>
      <c r="C13" s="18"/>
      <c r="D13" s="23">
        <v>255653</v>
      </c>
      <c r="E13" s="23">
        <f>D13*(E14/100)*(104.5/100)</f>
        <v>267157.385</v>
      </c>
      <c r="F13" s="15">
        <v>234738</v>
      </c>
      <c r="G13" s="15">
        <f>F13*(G14/100)*(111.3/100)</f>
        <v>261263.394</v>
      </c>
      <c r="H13" s="15">
        <f>G13*(H14/100)*(112/100)</f>
        <v>292615.00128</v>
      </c>
      <c r="I13" s="15">
        <f>G13*(I14/100)*(112/100)+0.01</f>
        <v>295541.16129280004</v>
      </c>
      <c r="J13" s="15">
        <f>H13*(J14/100)*(112/100)+0.01</f>
        <v>327728.8114336001</v>
      </c>
      <c r="K13" s="15">
        <f>I13*(K14/100)*(112/100)</f>
        <v>334316.1616544155</v>
      </c>
      <c r="L13" s="15">
        <f>J13*(L14/100)*(108/100)</f>
        <v>357486.587511771</v>
      </c>
      <c r="M13" s="15">
        <f>K13*(M14/100)*(108/100)</f>
        <v>364672.0691326365</v>
      </c>
    </row>
    <row r="14" spans="1:13" s="6" customFormat="1" ht="41.25">
      <c r="A14" s="7" t="s">
        <v>9</v>
      </c>
      <c r="B14" s="9" t="s">
        <v>10</v>
      </c>
      <c r="C14" s="18"/>
      <c r="D14" s="23">
        <v>100</v>
      </c>
      <c r="E14" s="23">
        <v>100</v>
      </c>
      <c r="F14" s="11">
        <v>87.2</v>
      </c>
      <c r="G14" s="11">
        <v>100</v>
      </c>
      <c r="H14" s="11">
        <v>100</v>
      </c>
      <c r="I14" s="11">
        <v>101</v>
      </c>
      <c r="J14" s="11">
        <v>100</v>
      </c>
      <c r="K14" s="11">
        <v>101</v>
      </c>
      <c r="L14" s="11">
        <v>101</v>
      </c>
      <c r="M14" s="11">
        <v>101</v>
      </c>
    </row>
    <row r="15" spans="1:13" s="6" customFormat="1" ht="13.5">
      <c r="A15" s="7" t="s">
        <v>15</v>
      </c>
      <c r="B15" s="9" t="s">
        <v>8</v>
      </c>
      <c r="C15" s="18"/>
      <c r="D15" s="19">
        <v>0</v>
      </c>
      <c r="E15" s="19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s="6" customFormat="1" ht="41.25">
      <c r="A16" s="7"/>
      <c r="B16" s="9" t="s">
        <v>10</v>
      </c>
      <c r="C16" s="18"/>
      <c r="D16" s="19">
        <v>0</v>
      </c>
      <c r="E16" s="19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6" customFormat="1" ht="30" customHeight="1">
      <c r="A17" s="7" t="s">
        <v>31</v>
      </c>
      <c r="B17" s="9" t="s">
        <v>16</v>
      </c>
      <c r="C17" s="18"/>
      <c r="D17" s="19">
        <v>5.6</v>
      </c>
      <c r="E17" s="19">
        <v>22.5</v>
      </c>
      <c r="F17" s="12">
        <v>27.8</v>
      </c>
      <c r="G17" s="12">
        <v>18.4</v>
      </c>
      <c r="H17" s="12">
        <v>19.6</v>
      </c>
      <c r="I17" s="12">
        <v>21.5</v>
      </c>
      <c r="J17" s="12">
        <v>20.7</v>
      </c>
      <c r="K17" s="12">
        <v>24.9</v>
      </c>
      <c r="L17" s="12">
        <v>22.5</v>
      </c>
      <c r="M17" s="12">
        <v>29.6</v>
      </c>
    </row>
    <row r="18" spans="1:13" s="6" customFormat="1" ht="27">
      <c r="A18" s="7" t="s">
        <v>17</v>
      </c>
      <c r="B18" s="9" t="s">
        <v>16</v>
      </c>
      <c r="C18" s="18"/>
      <c r="D18" s="19">
        <v>0</v>
      </c>
      <c r="E18" s="19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s="6" customFormat="1" ht="41.25">
      <c r="A19" s="7" t="s">
        <v>18</v>
      </c>
      <c r="B19" s="9" t="s">
        <v>16</v>
      </c>
      <c r="C19" s="18"/>
      <c r="D19" s="19">
        <v>0</v>
      </c>
      <c r="E19" s="19">
        <v>26.7</v>
      </c>
      <c r="F19" s="12">
        <v>126.5</v>
      </c>
      <c r="G19" s="12">
        <v>101.7</v>
      </c>
      <c r="H19" s="12">
        <v>118.1</v>
      </c>
      <c r="I19" s="12">
        <v>124.3</v>
      </c>
      <c r="J19" s="12">
        <v>142.1</v>
      </c>
      <c r="K19" s="12">
        <v>151.3</v>
      </c>
      <c r="L19" s="12">
        <v>159.4</v>
      </c>
      <c r="M19" s="12">
        <v>168.2</v>
      </c>
    </row>
    <row r="20" spans="1:13" s="6" customFormat="1" ht="41.25">
      <c r="A20" s="7" t="s">
        <v>19</v>
      </c>
      <c r="B20" s="9" t="s">
        <v>16</v>
      </c>
      <c r="C20" s="18"/>
      <c r="D20" s="19">
        <v>0</v>
      </c>
      <c r="E20" s="19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s="6" customFormat="1" ht="30" customHeight="1">
      <c r="A21" s="7" t="s">
        <v>20</v>
      </c>
      <c r="B21" s="9" t="s">
        <v>16</v>
      </c>
      <c r="C21" s="19">
        <v>1308</v>
      </c>
      <c r="D21" s="19">
        <v>1501.2</v>
      </c>
      <c r="E21" s="19">
        <v>1661.9</v>
      </c>
      <c r="F21" s="12">
        <f>F22+18.7</f>
        <v>1708.9</v>
      </c>
      <c r="G21" s="12">
        <f>G22+26.17</f>
        <v>1937.3700000000001</v>
      </c>
      <c r="H21" s="12">
        <v>2116</v>
      </c>
      <c r="I21" s="12">
        <v>2185.8</v>
      </c>
      <c r="J21" s="12">
        <v>2343.9</v>
      </c>
      <c r="K21" s="12">
        <v>2516.9</v>
      </c>
      <c r="L21" s="12">
        <v>2601</v>
      </c>
      <c r="M21" s="12">
        <v>2906</v>
      </c>
    </row>
    <row r="22" spans="1:13" s="6" customFormat="1" ht="34.5" customHeight="1">
      <c r="A22" s="7" t="s">
        <v>21</v>
      </c>
      <c r="B22" s="9" t="s">
        <v>16</v>
      </c>
      <c r="C22" s="18">
        <v>1274.5</v>
      </c>
      <c r="D22" s="19">
        <v>1489.2</v>
      </c>
      <c r="E22" s="19">
        <v>1646.8</v>
      </c>
      <c r="F22" s="12">
        <v>1690.2</v>
      </c>
      <c r="G22" s="12">
        <v>1911.2</v>
      </c>
      <c r="H22" s="12">
        <f>G22*H23/100</f>
        <v>2109.9648</v>
      </c>
      <c r="I22" s="12">
        <f>G22*I23/100</f>
        <v>2178.768</v>
      </c>
      <c r="J22" s="12">
        <f>H22*J23/100</f>
        <v>2337.8409984</v>
      </c>
      <c r="K22" s="12">
        <f>I22*K23/100</f>
        <v>2509.940736</v>
      </c>
      <c r="L22" s="12">
        <f>J22*L23/100</f>
        <v>2595.003508224</v>
      </c>
      <c r="M22" s="12">
        <f>K22*M23/100</f>
        <v>2898.9815500800005</v>
      </c>
    </row>
    <row r="23" spans="1:13" s="6" customFormat="1" ht="34.5" customHeight="1" hidden="1">
      <c r="A23" s="17" t="s">
        <v>63</v>
      </c>
      <c r="B23" s="18"/>
      <c r="C23" s="18"/>
      <c r="D23" s="19">
        <f>D22/C22*100</f>
        <v>116.84582189093761</v>
      </c>
      <c r="E23" s="19">
        <f>E22/D22*100</f>
        <v>110.5828632822992</v>
      </c>
      <c r="F23" s="19">
        <f>F22/D22*100</f>
        <v>113.49717969379533</v>
      </c>
      <c r="G23" s="19">
        <v>113.1</v>
      </c>
      <c r="H23" s="19">
        <v>110.4</v>
      </c>
      <c r="I23" s="19">
        <v>114</v>
      </c>
      <c r="J23" s="19">
        <v>110.8</v>
      </c>
      <c r="K23" s="19">
        <v>115.2</v>
      </c>
      <c r="L23" s="19">
        <v>111</v>
      </c>
      <c r="M23" s="19">
        <v>115.5</v>
      </c>
    </row>
    <row r="24" spans="1:13" s="6" customFormat="1" ht="27">
      <c r="A24" s="7" t="s">
        <v>22</v>
      </c>
      <c r="B24" s="9" t="s">
        <v>7</v>
      </c>
      <c r="C24" s="18"/>
      <c r="D24" s="19">
        <v>9.6</v>
      </c>
      <c r="E24" s="19">
        <v>9.6</v>
      </c>
      <c r="F24" s="12">
        <v>9.4</v>
      </c>
      <c r="G24" s="12">
        <v>9.3</v>
      </c>
      <c r="H24" s="12">
        <v>9.2</v>
      </c>
      <c r="I24" s="12">
        <v>9.3</v>
      </c>
      <c r="J24" s="12">
        <v>9.1</v>
      </c>
      <c r="K24" s="12">
        <v>9.2</v>
      </c>
      <c r="L24" s="12">
        <v>9</v>
      </c>
      <c r="M24" s="12">
        <v>9.1</v>
      </c>
    </row>
    <row r="25" spans="1:13" s="6" customFormat="1" ht="27">
      <c r="A25" s="7" t="s">
        <v>23</v>
      </c>
      <c r="B25" s="9" t="s">
        <v>16</v>
      </c>
      <c r="C25" s="18"/>
      <c r="D25" s="19">
        <v>0</v>
      </c>
      <c r="E25" s="19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s="6" customFormat="1" ht="41.25">
      <c r="A26" s="7"/>
      <c r="B26" s="9" t="s">
        <v>10</v>
      </c>
      <c r="C26" s="18"/>
      <c r="D26" s="19">
        <v>0</v>
      </c>
      <c r="E26" s="19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s="6" customFormat="1" ht="27">
      <c r="A27" s="7" t="s">
        <v>24</v>
      </c>
      <c r="B27" s="9" t="s">
        <v>16</v>
      </c>
      <c r="C27" s="18"/>
      <c r="D27" s="19">
        <v>366.2</v>
      </c>
      <c r="E27" s="19">
        <f>D27*(E28/100)*(107.7/100)</f>
        <v>398.7357713999999</v>
      </c>
      <c r="F27" s="12">
        <v>481.6</v>
      </c>
      <c r="G27" s="12">
        <f>F27*(G28/100)*(105.9/100)</f>
        <v>550.8155520000001</v>
      </c>
      <c r="H27" s="12">
        <f>G27*(H28/100)*(105.8/100)</f>
        <v>594.4181110963202</v>
      </c>
      <c r="I27" s="12">
        <f>G27*(I28/100)*(105.8/100)-0.1</f>
        <v>600.1457396364802</v>
      </c>
      <c r="J27" s="12">
        <f>H27*(J28/100)*(106.2/100)</f>
        <v>643.897474663978</v>
      </c>
      <c r="K27" s="12">
        <f>I27*(K28/100)*(106.2/100)</f>
        <v>656.4754187587603</v>
      </c>
      <c r="L27" s="12">
        <f>J27*(L28/100)*(106.5/100)</f>
        <v>706.3233348326506</v>
      </c>
      <c r="M27" s="12">
        <f>K27*(M28/100)*(106.5/100)</f>
        <v>727.1121738172028</v>
      </c>
    </row>
    <row r="28" spans="1:13" s="6" customFormat="1" ht="41.25">
      <c r="A28" s="7"/>
      <c r="B28" s="9" t="s">
        <v>10</v>
      </c>
      <c r="C28" s="18"/>
      <c r="D28" s="19">
        <v>183.4</v>
      </c>
      <c r="E28" s="19">
        <v>101.1</v>
      </c>
      <c r="F28" s="12">
        <v>180.4</v>
      </c>
      <c r="G28" s="12">
        <v>108</v>
      </c>
      <c r="H28" s="12">
        <v>102</v>
      </c>
      <c r="I28" s="12">
        <v>103</v>
      </c>
      <c r="J28" s="12">
        <v>102</v>
      </c>
      <c r="K28" s="12">
        <v>103</v>
      </c>
      <c r="L28" s="12">
        <v>103</v>
      </c>
      <c r="M28" s="12">
        <v>104</v>
      </c>
    </row>
    <row r="29" spans="1:14" s="6" customFormat="1" ht="41.25">
      <c r="A29" s="7" t="s">
        <v>25</v>
      </c>
      <c r="B29" s="9" t="s">
        <v>16</v>
      </c>
      <c r="C29" s="18"/>
      <c r="D29" s="19">
        <v>1144</v>
      </c>
      <c r="E29" s="19">
        <v>1178.3</v>
      </c>
      <c r="F29" s="13">
        <v>1261.2</v>
      </c>
      <c r="G29" s="13">
        <v>1338.1</v>
      </c>
      <c r="H29" s="13">
        <v>1378.2</v>
      </c>
      <c r="I29" s="13">
        <v>1405</v>
      </c>
      <c r="J29" s="13">
        <v>1419.5</v>
      </c>
      <c r="K29" s="13">
        <v>1475.3</v>
      </c>
      <c r="L29" s="13">
        <v>1462.1</v>
      </c>
      <c r="M29" s="13">
        <v>1549.1</v>
      </c>
      <c r="N29" s="40"/>
    </row>
    <row r="30" spans="1:13" s="6" customFormat="1" ht="27">
      <c r="A30" s="7" t="s">
        <v>26</v>
      </c>
      <c r="B30" s="9" t="s">
        <v>27</v>
      </c>
      <c r="C30" s="18"/>
      <c r="D30" s="19">
        <v>3.3</v>
      </c>
      <c r="E30" s="19">
        <v>4.1</v>
      </c>
      <c r="F30" s="12">
        <v>3.13</v>
      </c>
      <c r="G30" s="12">
        <v>8</v>
      </c>
      <c r="H30" s="12">
        <v>9.3</v>
      </c>
      <c r="I30" s="12">
        <v>9.5</v>
      </c>
      <c r="J30" s="12">
        <v>10.9</v>
      </c>
      <c r="K30" s="12">
        <v>11.2</v>
      </c>
      <c r="L30" s="12">
        <v>12</v>
      </c>
      <c r="M30" s="12">
        <v>12.5</v>
      </c>
    </row>
    <row r="31" spans="1:14" s="6" customFormat="1" ht="30.75">
      <c r="A31" s="7" t="s">
        <v>28</v>
      </c>
      <c r="B31" s="9" t="s">
        <v>16</v>
      </c>
      <c r="C31" s="18"/>
      <c r="D31" s="19">
        <v>1229.3</v>
      </c>
      <c r="E31" s="19">
        <f>D31*(E32/100)*(104.7/100)</f>
        <v>1364.301726</v>
      </c>
      <c r="F31" s="13">
        <v>1852.9</v>
      </c>
      <c r="G31" s="13">
        <f>F31*(G32/100)*(106.2/100)</f>
        <v>2164.5577800000005</v>
      </c>
      <c r="H31" s="39">
        <f>G31*(H32/100)*(104.8/100)+0.1</f>
        <v>2370.6370983448005</v>
      </c>
      <c r="I31" s="39">
        <f>G31*(I32/100)*(104.8/100)+0.1</f>
        <v>2416.0062294136</v>
      </c>
      <c r="J31" s="39">
        <f>H31*(J32/100)*(104.7/100)-0.1</f>
        <v>2606.0598940653567</v>
      </c>
      <c r="K31" s="13">
        <f>I31*(K32/100)*(104.7/100)</f>
        <v>2706.627618749762</v>
      </c>
      <c r="L31" s="13">
        <f>J31*(L32/100)*(104.7/100)</f>
        <v>2864.9719445407495</v>
      </c>
      <c r="M31" s="13">
        <f>K31*(M32/100)*(104.7/100)</f>
        <v>3032.207855009171</v>
      </c>
      <c r="N31" s="40" t="s">
        <v>64</v>
      </c>
    </row>
    <row r="32" spans="1:13" s="6" customFormat="1" ht="41.25">
      <c r="A32" s="7"/>
      <c r="B32" s="9" t="s">
        <v>10</v>
      </c>
      <c r="C32" s="18"/>
      <c r="D32" s="19">
        <v>108.1</v>
      </c>
      <c r="E32" s="19">
        <v>106</v>
      </c>
      <c r="F32" s="12">
        <v>144</v>
      </c>
      <c r="G32" s="12">
        <v>110</v>
      </c>
      <c r="H32" s="12">
        <v>104.5</v>
      </c>
      <c r="I32" s="12">
        <v>106.5</v>
      </c>
      <c r="J32" s="12">
        <v>105</v>
      </c>
      <c r="K32" s="12">
        <v>107</v>
      </c>
      <c r="L32" s="12">
        <v>105</v>
      </c>
      <c r="M32" s="12">
        <v>107</v>
      </c>
    </row>
    <row r="33" spans="1:13" s="6" customFormat="1" ht="13.5">
      <c r="A33" s="7" t="s">
        <v>29</v>
      </c>
      <c r="B33" s="9" t="s">
        <v>16</v>
      </c>
      <c r="C33" s="18"/>
      <c r="D33" s="19">
        <v>24.8</v>
      </c>
      <c r="E33" s="19">
        <f>D33*(E34/100)*(104.7/100)</f>
        <v>26.1733248</v>
      </c>
      <c r="F33" s="12">
        <v>41.7</v>
      </c>
      <c r="G33" s="12">
        <f>F33*(G34/100)*(108.5/100)</f>
        <v>45.69694500000001</v>
      </c>
      <c r="H33" s="12">
        <f>G33*(H34/100)*(106.8/100)</f>
        <v>49.78042400520001</v>
      </c>
      <c r="I33" s="12">
        <f>G33*(I34/100)*(106.8/100)</f>
        <v>50.75651075040001</v>
      </c>
      <c r="J33" s="38">
        <f>H33*(J34/100)*(106.7/100)+0.1</f>
        <v>54.54360522388712</v>
      </c>
      <c r="K33" s="12">
        <f>I33*(K34/100)*(106.7/100)</f>
        <v>56.59427083435726</v>
      </c>
      <c r="L33" s="12">
        <f>J33*(L34/100)*(106.7/100)</f>
        <v>59.94396757710418</v>
      </c>
      <c r="M33" s="12">
        <f>K33*(M34/100)*(106.7/100)</f>
        <v>63.405391329272156</v>
      </c>
    </row>
    <row r="34" spans="1:13" s="6" customFormat="1" ht="41.25">
      <c r="A34" s="7"/>
      <c r="B34" s="9" t="s">
        <v>10</v>
      </c>
      <c r="C34" s="18"/>
      <c r="D34" s="19">
        <v>100.2</v>
      </c>
      <c r="E34" s="19">
        <v>100.8</v>
      </c>
      <c r="F34" s="12">
        <v>154.5</v>
      </c>
      <c r="G34" s="12">
        <v>101</v>
      </c>
      <c r="H34" s="12">
        <v>102</v>
      </c>
      <c r="I34" s="12">
        <v>104</v>
      </c>
      <c r="J34" s="12">
        <v>102.5</v>
      </c>
      <c r="K34" s="12">
        <v>104.5</v>
      </c>
      <c r="L34" s="12">
        <v>103</v>
      </c>
      <c r="M34" s="12">
        <v>105</v>
      </c>
    </row>
    <row r="35" spans="1:14" s="6" customFormat="1" ht="24" customHeight="1">
      <c r="A35" s="7" t="s">
        <v>30</v>
      </c>
      <c r="B35" s="9" t="s">
        <v>16</v>
      </c>
      <c r="C35" s="18"/>
      <c r="D35" s="19">
        <v>515</v>
      </c>
      <c r="E35" s="19">
        <f>D35*(E36/100)*(105.5/100)</f>
        <v>559.6247500000001</v>
      </c>
      <c r="F35" s="12">
        <v>765.6</v>
      </c>
      <c r="G35" s="12">
        <v>863.4</v>
      </c>
      <c r="H35" s="12">
        <f>G35*(H36/100)*(106.9/100)</f>
        <v>936.8192189999999</v>
      </c>
      <c r="I35" s="12">
        <f>G35*(I36/100)*(106.9/100)</f>
        <v>955.2787109999998</v>
      </c>
      <c r="J35" s="12">
        <f>H35*(J36/100)*(106.9/100)</f>
        <v>1034.5079166996627</v>
      </c>
      <c r="K35" s="12">
        <f>I35*(K36/100)*(106.9/100)</f>
        <v>1075.3161679881266</v>
      </c>
      <c r="L35" s="12">
        <f>J35*(L36/100)*(106.5/100)</f>
        <v>1151.329723192972</v>
      </c>
      <c r="M35" s="38">
        <f>K35*(M36/100)*(106.5/100)-0.1</f>
        <v>1219.5504806363328</v>
      </c>
      <c r="N35" s="41"/>
    </row>
    <row r="36" spans="1:13" s="6" customFormat="1" ht="41.25">
      <c r="A36" s="7"/>
      <c r="B36" s="9" t="s">
        <v>10</v>
      </c>
      <c r="C36" s="18"/>
      <c r="D36" s="19">
        <v>102</v>
      </c>
      <c r="E36" s="19">
        <v>103</v>
      </c>
      <c r="F36" s="12" t="s">
        <v>53</v>
      </c>
      <c r="G36" s="12">
        <v>105</v>
      </c>
      <c r="H36" s="12">
        <v>101.5</v>
      </c>
      <c r="I36" s="12">
        <v>103.5</v>
      </c>
      <c r="J36" s="12">
        <v>103.3</v>
      </c>
      <c r="K36" s="12">
        <v>105.3</v>
      </c>
      <c r="L36" s="12">
        <v>104.5</v>
      </c>
      <c r="M36" s="12">
        <v>106.5</v>
      </c>
    </row>
    <row r="37" spans="1:3" ht="13.5">
      <c r="A37" s="1" t="s">
        <v>52</v>
      </c>
      <c r="B37" s="1"/>
      <c r="C37" s="37"/>
    </row>
    <row r="38" spans="1:13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6.5" customHeight="1">
      <c r="A39" s="42" t="s">
        <v>33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6.5" customHeight="1">
      <c r="A40" s="45" t="s">
        <v>34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3.5">
      <c r="A41" s="26"/>
      <c r="B41" s="27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9"/>
    </row>
    <row r="42" spans="1:13" ht="27">
      <c r="A42" s="7" t="s">
        <v>35</v>
      </c>
      <c r="B42" s="30" t="s">
        <v>8</v>
      </c>
      <c r="C42" s="30"/>
      <c r="D42" s="9" t="s">
        <v>53</v>
      </c>
      <c r="E42" s="9" t="s">
        <v>53</v>
      </c>
      <c r="F42" s="9" t="s">
        <v>53</v>
      </c>
      <c r="G42" s="9" t="s">
        <v>53</v>
      </c>
      <c r="H42" s="31" t="s">
        <v>53</v>
      </c>
      <c r="I42" s="31" t="s">
        <v>53</v>
      </c>
      <c r="J42" s="31" t="s">
        <v>53</v>
      </c>
      <c r="K42" s="31" t="s">
        <v>53</v>
      </c>
      <c r="L42" s="31" t="s">
        <v>53</v>
      </c>
      <c r="M42" s="31" t="s">
        <v>53</v>
      </c>
    </row>
    <row r="43" spans="1:13" ht="13.5">
      <c r="A43" s="7" t="s">
        <v>36</v>
      </c>
      <c r="B43" s="30"/>
      <c r="C43" s="30"/>
      <c r="D43" s="30"/>
      <c r="E43" s="32"/>
      <c r="F43" s="30"/>
      <c r="G43" s="32"/>
      <c r="H43" s="33"/>
      <c r="I43" s="33"/>
      <c r="J43" s="33"/>
      <c r="K43" s="33"/>
      <c r="L43" s="33"/>
      <c r="M43" s="33"/>
    </row>
    <row r="44" spans="1:13" ht="15.75" customHeight="1">
      <c r="A44" s="7" t="s">
        <v>37</v>
      </c>
      <c r="B44" s="30" t="s">
        <v>8</v>
      </c>
      <c r="C44" s="30"/>
      <c r="D44" s="30"/>
      <c r="E44" s="32"/>
      <c r="F44" s="30"/>
      <c r="G44" s="32"/>
      <c r="H44" s="33"/>
      <c r="I44" s="33"/>
      <c r="J44" s="33"/>
      <c r="K44" s="33"/>
      <c r="L44" s="33"/>
      <c r="M44" s="33"/>
    </row>
    <row r="45" spans="1:13" ht="17.25" customHeight="1">
      <c r="A45" s="7" t="s">
        <v>38</v>
      </c>
      <c r="B45" s="30" t="s">
        <v>8</v>
      </c>
      <c r="C45" s="30"/>
      <c r="D45" s="32"/>
      <c r="E45" s="32"/>
      <c r="F45" s="32"/>
      <c r="G45" s="32"/>
      <c r="H45" s="33"/>
      <c r="I45" s="33"/>
      <c r="J45" s="33"/>
      <c r="K45" s="33"/>
      <c r="L45" s="33"/>
      <c r="M45" s="33"/>
    </row>
    <row r="46" spans="1:13" ht="16.5" customHeight="1">
      <c r="A46" s="7" t="s">
        <v>39</v>
      </c>
      <c r="B46" s="30" t="s">
        <v>8</v>
      </c>
      <c r="C46" s="30"/>
      <c r="D46" s="32"/>
      <c r="E46" s="32"/>
      <c r="F46" s="32"/>
      <c r="G46" s="32"/>
      <c r="H46" s="33"/>
      <c r="I46" s="33"/>
      <c r="J46" s="33"/>
      <c r="K46" s="33"/>
      <c r="L46" s="33"/>
      <c r="M46" s="33"/>
    </row>
    <row r="47" spans="1:13" ht="16.5" customHeight="1">
      <c r="A47" s="7" t="s">
        <v>40</v>
      </c>
      <c r="B47" s="30" t="s">
        <v>8</v>
      </c>
      <c r="C47" s="30"/>
      <c r="D47" s="32"/>
      <c r="E47" s="32"/>
      <c r="F47" s="32"/>
      <c r="G47" s="32"/>
      <c r="H47" s="33"/>
      <c r="I47" s="33"/>
      <c r="J47" s="33"/>
      <c r="K47" s="33"/>
      <c r="L47" s="33"/>
      <c r="M47" s="33"/>
    </row>
    <row r="48" spans="1:13" ht="17.25" customHeight="1">
      <c r="A48" s="7" t="s">
        <v>41</v>
      </c>
      <c r="B48" s="30" t="s">
        <v>8</v>
      </c>
      <c r="C48" s="30"/>
      <c r="D48" s="30"/>
      <c r="E48" s="32"/>
      <c r="F48" s="30"/>
      <c r="G48" s="32"/>
      <c r="H48" s="33"/>
      <c r="I48" s="33"/>
      <c r="J48" s="33"/>
      <c r="K48" s="33"/>
      <c r="L48" s="33"/>
      <c r="M48" s="33"/>
    </row>
    <row r="49" spans="1:13" ht="15" customHeight="1">
      <c r="A49" s="7" t="s">
        <v>42</v>
      </c>
      <c r="B49" s="32" t="s">
        <v>8</v>
      </c>
      <c r="C49" s="32"/>
      <c r="D49" s="30"/>
      <c r="E49" s="32"/>
      <c r="F49" s="30"/>
      <c r="G49" s="32"/>
      <c r="H49" s="33"/>
      <c r="I49" s="33"/>
      <c r="J49" s="33"/>
      <c r="K49" s="33"/>
      <c r="L49" s="33"/>
      <c r="M49" s="33"/>
    </row>
    <row r="50" spans="1:13" ht="15.75" customHeight="1">
      <c r="A50" s="7" t="s">
        <v>43</v>
      </c>
      <c r="B50" s="32" t="s">
        <v>8</v>
      </c>
      <c r="C50" s="32"/>
      <c r="D50" s="30"/>
      <c r="E50" s="32"/>
      <c r="F50" s="30"/>
      <c r="G50" s="32"/>
      <c r="H50" s="33"/>
      <c r="I50" s="33"/>
      <c r="J50" s="33"/>
      <c r="K50" s="33"/>
      <c r="L50" s="33"/>
      <c r="M50" s="33"/>
    </row>
    <row r="51" spans="1:13" ht="17.25" customHeight="1">
      <c r="A51" s="7" t="s">
        <v>44</v>
      </c>
      <c r="B51" s="32" t="s">
        <v>8</v>
      </c>
      <c r="C51" s="32"/>
      <c r="D51" s="30"/>
      <c r="E51" s="32"/>
      <c r="F51" s="30"/>
      <c r="G51" s="32"/>
      <c r="H51" s="33"/>
      <c r="I51" s="33"/>
      <c r="J51" s="33"/>
      <c r="K51" s="33"/>
      <c r="L51" s="33"/>
      <c r="M51" s="33"/>
    </row>
    <row r="52" spans="1:13" ht="15.75" customHeight="1">
      <c r="A52" s="7" t="s">
        <v>45</v>
      </c>
      <c r="B52" s="32" t="s">
        <v>8</v>
      </c>
      <c r="C52" s="32"/>
      <c r="D52" s="30"/>
      <c r="E52" s="32"/>
      <c r="F52" s="30"/>
      <c r="G52" s="32"/>
      <c r="H52" s="33"/>
      <c r="I52" s="33"/>
      <c r="J52" s="33"/>
      <c r="K52" s="33"/>
      <c r="L52" s="33"/>
      <c r="M52" s="33"/>
    </row>
    <row r="53" spans="1:13" ht="16.5" customHeight="1">
      <c r="A53" s="7" t="s">
        <v>46</v>
      </c>
      <c r="B53" s="32" t="s">
        <v>8</v>
      </c>
      <c r="C53" s="32"/>
      <c r="D53" s="30"/>
      <c r="E53" s="32"/>
      <c r="F53" s="30"/>
      <c r="G53" s="32"/>
      <c r="H53" s="33"/>
      <c r="I53" s="33"/>
      <c r="J53" s="33"/>
      <c r="K53" s="33"/>
      <c r="L53" s="33"/>
      <c r="M53" s="33"/>
    </row>
    <row r="54" spans="1:13" ht="15" customHeight="1">
      <c r="A54" s="7" t="s">
        <v>47</v>
      </c>
      <c r="B54" s="32" t="s">
        <v>8</v>
      </c>
      <c r="C54" s="32"/>
      <c r="D54" s="30"/>
      <c r="E54" s="32"/>
      <c r="F54" s="30"/>
      <c r="G54" s="32"/>
      <c r="H54" s="33"/>
      <c r="I54" s="33"/>
      <c r="J54" s="33"/>
      <c r="K54" s="33"/>
      <c r="L54" s="33"/>
      <c r="M54" s="33"/>
    </row>
    <row r="55" spans="1:13" ht="16.5" customHeight="1">
      <c r="A55" s="7" t="s">
        <v>48</v>
      </c>
      <c r="B55" s="32" t="s">
        <v>8</v>
      </c>
      <c r="C55" s="32"/>
      <c r="D55" s="30"/>
      <c r="E55" s="32"/>
      <c r="F55" s="30"/>
      <c r="G55" s="32"/>
      <c r="H55" s="33"/>
      <c r="I55" s="33"/>
      <c r="J55" s="33"/>
      <c r="K55" s="33"/>
      <c r="L55" s="33"/>
      <c r="M55" s="33"/>
    </row>
    <row r="56" spans="1:13" ht="15" customHeight="1">
      <c r="A56" s="7" t="s">
        <v>49</v>
      </c>
      <c r="B56" s="32" t="s">
        <v>8</v>
      </c>
      <c r="C56" s="32"/>
      <c r="D56" s="30"/>
      <c r="E56" s="32"/>
      <c r="F56" s="30"/>
      <c r="G56" s="32"/>
      <c r="H56" s="33"/>
      <c r="I56" s="33"/>
      <c r="J56" s="33"/>
      <c r="K56" s="33"/>
      <c r="L56" s="33"/>
      <c r="M56" s="33"/>
    </row>
    <row r="57" spans="1:13" ht="16.5" customHeight="1">
      <c r="A57" s="7" t="s">
        <v>50</v>
      </c>
      <c r="B57" s="32" t="s">
        <v>8</v>
      </c>
      <c r="C57" s="32"/>
      <c r="D57" s="30"/>
      <c r="E57" s="32"/>
      <c r="F57" s="30"/>
      <c r="G57" s="32"/>
      <c r="H57" s="33"/>
      <c r="I57" s="33"/>
      <c r="J57" s="33"/>
      <c r="K57" s="33"/>
      <c r="L57" s="33"/>
      <c r="M57" s="33"/>
    </row>
    <row r="58" spans="1:13" ht="15" customHeight="1">
      <c r="A58" s="7" t="s">
        <v>51</v>
      </c>
      <c r="B58" s="32" t="s">
        <v>8</v>
      </c>
      <c r="C58" s="32"/>
      <c r="D58" s="30"/>
      <c r="E58" s="32"/>
      <c r="F58" s="30"/>
      <c r="G58" s="32"/>
      <c r="H58" s="33"/>
      <c r="I58" s="33"/>
      <c r="J58" s="33"/>
      <c r="K58" s="33"/>
      <c r="L58" s="33"/>
      <c r="M58" s="33"/>
    </row>
  </sheetData>
  <sheetProtection/>
  <mergeCells count="10">
    <mergeCell ref="A39:M39"/>
    <mergeCell ref="A40:M40"/>
    <mergeCell ref="A1:M1"/>
    <mergeCell ref="L3:M3"/>
    <mergeCell ref="A3:A4"/>
    <mergeCell ref="B3:B4"/>
    <mergeCell ref="H3:I3"/>
    <mergeCell ref="J3:K3"/>
    <mergeCell ref="G3:G4"/>
    <mergeCell ref="F3:F4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3" r:id="rId1"/>
  <rowBreaks count="2" manualBreakCount="2">
    <brk id="18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adm36u2</dc:creator>
  <cp:keywords/>
  <dc:description/>
  <cp:lastModifiedBy>Adm36u3</cp:lastModifiedBy>
  <cp:lastPrinted>2013-08-23T06:07:31Z</cp:lastPrinted>
  <dcterms:created xsi:type="dcterms:W3CDTF">2012-05-05T05:58:20Z</dcterms:created>
  <dcterms:modified xsi:type="dcterms:W3CDTF">2014-09-16T11:11:44Z</dcterms:modified>
  <cp:category/>
  <cp:version/>
  <cp:contentType/>
  <cp:contentStatus/>
</cp:coreProperties>
</file>