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<sst xmlns="http://schemas.openxmlformats.org/spreadsheetml/2006/main" count="703" uniqueCount="313">
  <si>
    <t>чел.</t>
  </si>
  <si>
    <t>ед.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</si>
  <si>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</si>
  <si>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</si>
  <si>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</si>
  <si>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</si>
  <si>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</si>
  <si>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</si>
  <si>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</si>
  <si>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</si>
  <si>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</si>
  <si>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</si>
  <si>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</si>
  <si>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</si>
  <si>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</si>
  <si>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</si>
  <si>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</si>
  <si>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</si>
  <si>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</si>
  <si>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</si>
  <si>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</si>
  <si>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МБ</t>
  </si>
  <si>
    <t xml:space="preserve"> высокая</t>
  </si>
  <si>
    <t>Администрация Усть-Катавского городского округа</t>
  </si>
  <si>
    <t>Управление имущественных и земельных отношений</t>
  </si>
  <si>
    <t>Управление инфраструктуы и строительства</t>
  </si>
  <si>
    <t>3. Доля учителей, прошедших обучение по новым адресным моделям повышения квалификации и имевшим возможность выбора программ обучения, в  общей численности учителей</t>
  </si>
  <si>
    <t>6. Доля обучающихся 9-11 классов, принявших участие в региональных этапах олимпиад школьников по общеобразовательным предметам в общей численности обучающихся 9-11 классов в общеобразовательных  учреждениях</t>
  </si>
  <si>
    <t>2. Создание новых рабочих мест в сфере малого и среднего предпринимательства</t>
  </si>
  <si>
    <t>куб.метров</t>
  </si>
  <si>
    <t>1. Снижение количества пожаров на территории Усть-Катавского городского округа</t>
  </si>
  <si>
    <t>тыс.чел.</t>
  </si>
  <si>
    <t>2. Среднее число посещений</t>
  </si>
  <si>
    <t>3. Книговыдача</t>
  </si>
  <si>
    <t>экз.</t>
  </si>
  <si>
    <t>2. Количество педагогических работников, имеющих высшую и первую квалификационные категории</t>
  </si>
  <si>
    <t>1. Доля обучающихся, которым предоставлена возможность обучаться в общеоразовательных учреждениях, отвечающих современным требованиям, от общей численности школьников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</si>
  <si>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</si>
  <si>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4. 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</t>
  </si>
  <si>
    <t>1. Доля расходов бюджета Усть-Катавского городского округа, формируемых в рамках программ, в общем объеме расходов</t>
  </si>
  <si>
    <t>1.Количество культурно-массовых мероприятий</t>
  </si>
  <si>
    <t>мер./чел.</t>
  </si>
  <si>
    <t>ед./чел.</t>
  </si>
  <si>
    <t>1. Количество учащихся</t>
  </si>
  <si>
    <t>4. Количество культурно-массовых мероприятий, участников</t>
  </si>
  <si>
    <t>1. Количество культурно-досуговых формирований/участников</t>
  </si>
  <si>
    <t>2. Количество коллективов самодеятельного народного творчества, имеющих звания "образцовый", "народный", "заслуженный"</t>
  </si>
  <si>
    <t>3. Количество киносеансов/посетителей</t>
  </si>
  <si>
    <t>4. Количество культурно-массовых мероприятий/участников</t>
  </si>
  <si>
    <t>2. Общий объем фонда музея</t>
  </si>
  <si>
    <t>1. Количество посетителей музея</t>
  </si>
  <si>
    <t>3. Количество единиц хранения основного фонда</t>
  </si>
  <si>
    <t>4. Количество поступивших предметов</t>
  </si>
  <si>
    <t>5. Объем электронного каталога</t>
  </si>
  <si>
    <t>6. Число выставок</t>
  </si>
  <si>
    <t>7. Число лекций</t>
  </si>
  <si>
    <t>8. Количество культурно-массовых мероприятий/участников</t>
  </si>
  <si>
    <t>1. Число зданий (помещений) учреждений культуры, на которых выполняются противопожарные мероприятия</t>
  </si>
  <si>
    <t>2. Доля зданий учреждений культуры, оборудованных системой пожарной сигнализации от общего числа зданий</t>
  </si>
  <si>
    <t>3. Количество реализуемых образовательных программ</t>
  </si>
  <si>
    <t>1. Количество граждан (процентное соотношение между числом граждан к числу граждан, имеющим право на меры социальной поддержки), которым предоставлены меры социальной поддержки в рамках мероприятий программы (инвалиды ВОВ и боевых действий, участники ВОВ, жители (инвалиды) блокадного Ленинграда, инвалиды, дети-инвалиды, вдовы погибших защитников Отечества, пострадавшие от радиации, ветераны труда РФ, реабилитированные лица и жертвы политических репрессий, многодетные семьи, ветераны труда Челябинской области, несовершеннолетние узники фашизма, почетные доноры, сельские специалисты)</t>
  </si>
  <si>
    <t>2. Количество семей (удельный вес в процентах от количества семей, являющихся потенциальными получателями субсидий), получающих субсидии на оплату жилья и коммунальных услуг</t>
  </si>
  <si>
    <t>семей</t>
  </si>
  <si>
    <t>1. Количество зарегистрированных некоммерческих органитзаций на территории Усть-Катавского городского округа</t>
  </si>
  <si>
    <t>2. Количество СОНКО, которым оказана финансовая поддержка</t>
  </si>
  <si>
    <t>3. Количество добровольцев, участвующих в деятельности СОНКО</t>
  </si>
  <si>
    <t>1. Установка дорожных знаков</t>
  </si>
  <si>
    <t>кв.м.</t>
  </si>
  <si>
    <t>км.</t>
  </si>
  <si>
    <t>2. Уменьшение числа погибших и пострадавших на пожарах</t>
  </si>
  <si>
    <t>3. Уменьшение числа утонувших на водоемах</t>
  </si>
  <si>
    <t>по Усть-Катавскому городскому округу</t>
  </si>
  <si>
    <t>4. Обеспечение обучения населения городского округа мерам пожарной безопасности</t>
  </si>
  <si>
    <t>5. 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военнщ-патриотической направленностей в общем количестве участников всероссийских мероприятий среди обучающихся, реализующих программы начального, основного, среднего (полного) общего и дополнительного общего образования</t>
  </si>
  <si>
    <t>2. Доступность дошкольного образования для детей 3-7 лет</t>
  </si>
  <si>
    <t>3. Доступность дошкольного образования для детей 1,5-3-х лет</t>
  </si>
  <si>
    <t>4. Удельный вес численности детей дошкольных образовательных организаций в возрасте 3-7 лет, охваченных образовательными программами, соответсвующими ФГОС ДО</t>
  </si>
  <si>
    <t>Внебюд средства</t>
  </si>
  <si>
    <t>1. Степень соответствия нормативно правовой базы УКГО по вопросам муниципальной службы законодательству РФ и ЧО, процентов от общего количества принятых муниципальных правовых актов по вопросам муниципальной службы</t>
  </si>
  <si>
    <t xml:space="preserve">Подпрограмма «Оказание молодым семьям государственной поддержки 
для улучшения жилищных условий» 
</t>
  </si>
  <si>
    <t xml:space="preserve">Подпрограмма "Модернизация объектов коммунальной
инфраструктуры"
</t>
  </si>
  <si>
    <t>6. Количество публикаций в средствах массовой информации о реализуемых в УК ГО мероприятиях в сфере молодежной политики</t>
  </si>
  <si>
    <t>1. Мониторинг мероприятий учреждений культуры на участие в программе</t>
  </si>
  <si>
    <t>2. Количество семинаров-практикумов                                    по координации культурно-досуговой деятельности</t>
  </si>
  <si>
    <t>3. Ремонт дорог индивидуального сектора</t>
  </si>
  <si>
    <t xml:space="preserve"> очень высокая</t>
  </si>
  <si>
    <t>1. Доля использования бюджетных средств в соответствии с утвержденными бюджетными ассигнованиями</t>
  </si>
  <si>
    <t>2. Доля состоявшихся аукционов (конкурсов), запросов котировок на поставку готовых работ, услуг для нужд заказчика от общего количества размещенных аукционов, запросов котировок на поставку готовых работ, услуг для нужд заказчика</t>
  </si>
  <si>
    <t>3. Экономия бюджетных средств при размещении заказов для обеспечения муниципальных нужд</t>
  </si>
  <si>
    <t>МП "Обеспечение доступным и комфортным 
жильем граждан Российской Федерации в Усть-Катавском городском округе на 2016-2020 годы"</t>
  </si>
  <si>
    <t>2. Количество построенных газопроводов и газовых сетей</t>
  </si>
  <si>
    <t>1.Строительство, модернизация и капитальный ремонт сетей коммунальной инфраструктуры</t>
  </si>
  <si>
    <t>1. Количество молодых семей, улучшивших жилищные условия, в том числе с использованием заемных средств</t>
  </si>
  <si>
    <t xml:space="preserve">Подпрограмма «Подготовка земельных участков для освоения в целях жилищного строительства на территории Усть-Катавского городского округа»
</t>
  </si>
  <si>
    <t>Внеб.ср.</t>
  </si>
  <si>
    <t>МП "Доступная среда для инвалидов и других маломобильных групп населения Усть-Катавского городского округа на 2016-2020"</t>
  </si>
  <si>
    <t>Доля объектов социальной инфраструктуры Усть-Катавского городского округа, соответствующих требованиям беспрепятственного доступа инвалидов и других маломобильных групп населения округа</t>
  </si>
  <si>
    <t>МП "Развитие образования в  Усть-Катавском городском округе на 2017-2019 годы"</t>
  </si>
  <si>
    <t>13. Доля детей и подростков, прошедших оздоровление в лагерях с дневным пребыванием от общего числа учащихся</t>
  </si>
  <si>
    <t>1.Количество мероприятий, направленных на обеспечение требований пожарной безопасности</t>
  </si>
  <si>
    <t>3. Количество мероприятий, направленных на ремонтные работы</t>
  </si>
  <si>
    <t>4. Количество мероприятий, направленных на обеспечение антитеррористической безопасности образовательных учреждений</t>
  </si>
  <si>
    <t>5. Количество мероприятий, направленных на выполнение требований к санитарно-бытовым условиям и охране здоровья</t>
  </si>
  <si>
    <t>2. Доля молодых людей от общего числа молодых людей в возрасте от 14 до 30 лет, принявших участие в семинарах, форумах, тренингах по развитию предпринимательской деятельности, проведенных на территории Усть-Катавского городского округа</t>
  </si>
  <si>
    <t>4. Количество мероприятий, связанных с проектной деятельностью молодежи (грантовые конкурсы, семинары, тренинги, форумы), проведенных в УКГО</t>
  </si>
  <si>
    <t>7. Количество молодых людей в возрасте от 14 до 30 лет, проживающих в УК ГО, вовлеченных в волонтерскую, добровольческую и поисковую деятельность</t>
  </si>
  <si>
    <t>8. Количество мероприятий, проведенных на территории УКГО. Регистрация которых осуществлялась через автоматизированную информационную систему "Молодежь России"</t>
  </si>
  <si>
    <t>9.Количество молодых людей в возрасте от 14 до 30 лет, охваченных мероприятиями, проведенными на территории УКГО, регистрация которых осуществлялась через автоматизированную информационную систему</t>
  </si>
  <si>
    <t>1.Количество молодых людей, в возрасте от 14 до 30 лет, принявших участие в реализации мероприятий патриотической направленности на территории Усть-катавского городского округа</t>
  </si>
  <si>
    <t>11. Количество временно трудоустроенных подростков в возрасте от 14 до 18 лет</t>
  </si>
  <si>
    <t>12. Количество молодых людей, принявших участие в мероприятиях социально-экономической, политической и культурной жизни общества, проведенных на территории УКГО</t>
  </si>
  <si>
    <t>МП "Развитие и содержание системы уличного освещения в Усть-Катавском городском округе в 2017-2019 годы"</t>
  </si>
  <si>
    <t>4. Разметка дорог (продольная)</t>
  </si>
  <si>
    <t>1.Доля паспортизированных объектов недвижимости от общего количества муниципального нежилого фонда</t>
  </si>
  <si>
    <t>2. Доля объектов недвижимости, на которые зарегистрировано право муниципальной собственности от общего количества муниципального нежилого фонда</t>
  </si>
  <si>
    <t>3. Доля земельных участков под муниципальными объектами недвижимости, поставленных на кадастровый учет и зарегистрированных в ЕГРП</t>
  </si>
  <si>
    <t>4. Количество сформированных земельных участков в целях проведения аукционов по продаже права на заключение договоров аренды земельных участков</t>
  </si>
  <si>
    <t>МП "Социальная поддержка и обслуживание граждан в Усть-Катавском городском округе на 2017-2019 гг ".</t>
  </si>
  <si>
    <t>3.Количество граждан (удельный вес граждан в процентах от общего количества обратившихся), имеющих детей, которым назначено и выплачено ежемесячное пособие на ребенка</t>
  </si>
  <si>
    <t>4. Количество (удельный вес) граждан, которым назначено и выплачено единовременное пособие при рождении ребенка</t>
  </si>
  <si>
    <t>5. Количество пенсионеров и инвалидов, вовлеченных в клубное движение (клубы при МУ "КЦСОН" УКГО - "Ветеран", "Мы вместе")</t>
  </si>
  <si>
    <t>6. Количество малообеспеченных граждан, получивших помощь через благотворительные акции</t>
  </si>
  <si>
    <t>7. Количество граждан, признанных нуждающимися в социальной защите (оказание единовременного социального пособия: в том числе малоимущим гражданам, попавшим в трудную жизненную ситуацию (пожар, стихийное бедствие)</t>
  </si>
  <si>
    <t>МП "Снижение административных барьеров, оптимизация, повышение качества и развитие государственных и муниципальных услуг в Усть-Катавском городском округе на базе многофункционального центра на 2017-2019 годы"</t>
  </si>
  <si>
    <t>2. Доля главных распорядителей и получателей средств бюджета УКГО, главных администраторов и администраторов источников финансирования дефицита бюджета УКГО, до которых финансовым управлением доводятся параметры сводной бюджетной росписи, лимитов бюджетных обязательств, кассового плана, информация о порядке применения бюджетной классификации</t>
  </si>
  <si>
    <t>3. Соблюдение установленных Министерством финансов Челябинской области требований о составе, сроках формирования и предоставления отчетности об исполнении бюджета УКГО</t>
  </si>
  <si>
    <t>4. Степень автоматизации функций финансового управления администрации УКГО по осуществлению бюджетного процесса</t>
  </si>
  <si>
    <t>5. Выполнение плана контрольных мероприятий финансового управления администрации УКГО</t>
  </si>
  <si>
    <t>1. Раскрываемость совершенных преступлений</t>
  </si>
  <si>
    <t>2. Удельный вес преступлений, совершаемых несовершеннолетними</t>
  </si>
  <si>
    <t>3. Удельный вес преступлений, совершаемых в общественных местах, на улицах</t>
  </si>
  <si>
    <t>4. Число выявленных преступлений, связанных с незаконным оборотом наркотиков</t>
  </si>
  <si>
    <t>МП "Поддержка и развитие культуры в Усть-Катавском городском округе на 2017-2019 годы"</t>
  </si>
  <si>
    <t>ед</t>
  </si>
  <si>
    <t>Подпрограмма "Обеспечение создания культурной среды в Усть-Катавском городском округе на 2017-2019 гг"</t>
  </si>
  <si>
    <t>4</t>
  </si>
  <si>
    <t>6. Количество гастрольных поездок и выездов для участия в мероприятиях других учреждений культуры Челябинской области</t>
  </si>
  <si>
    <t>Подпрограмма "Поддержка и развитие культурно-досуговой деятельновти в Усть-Каттавском городском округе на 2017-2019 гг."</t>
  </si>
  <si>
    <t>Подпрограмма "Совершенствование организации библиотечного обслуживания в Усть-Катавском городском округе на 2017-2019 гг"</t>
  </si>
  <si>
    <t>1. Количество пользователей ЦБС</t>
  </si>
  <si>
    <t>9. Колличество оцифрованных музейных предметов</t>
  </si>
  <si>
    <t>10. Количество пеших и выездных экскурсий по туристическим маршрутам</t>
  </si>
  <si>
    <t>11. Количество встреч дискуссионного клуба</t>
  </si>
  <si>
    <t>Подпрограмма  "Поддержка и развитие музейного дела в Усть-Катавском городском округе" на 2017-2019 гг</t>
  </si>
  <si>
    <t xml:space="preserve">Подпрограмма "Поддержка и развитие дополнительного образования детей в детских музыкальных школах Усть-Катавского городского округа" на 2017-2019 годы
</t>
  </si>
  <si>
    <t>5. Количество тематических внеклассных мероприятий</t>
  </si>
  <si>
    <t>ед/чел</t>
  </si>
  <si>
    <t>7/200</t>
  </si>
  <si>
    <t>6. Количество внешкольных мероприятий с участием детей и преподавателей</t>
  </si>
  <si>
    <t>5/50</t>
  </si>
  <si>
    <t>Подпрограмма "Безопасность муниципальных учреждений культуры по противопожарным мероприятиям" на 2017-2019 гг.</t>
  </si>
  <si>
    <t>МП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 на 2017-2019 гг.</t>
  </si>
  <si>
    <t>МП "Развитие физической культуры и спорта в Усть-Катавском городском округе на 2017-2019 годы"</t>
  </si>
  <si>
    <t>3. Количество домов (квартир), получивших возможность газификации</t>
  </si>
  <si>
    <t>МП "Формирование современной городской среды в Усть-Катавском городском округе в 2017 году"</t>
  </si>
  <si>
    <t>1. Количество благоустроенных дворовых территорий</t>
  </si>
  <si>
    <t xml:space="preserve">
Всего</t>
  </si>
  <si>
    <t>Подпрограмма "Развитие физической культуры, спорта и материально-технической базы" на 2017-2019 годы</t>
  </si>
  <si>
    <t>Подпрограмма "Поддержка и развитие МКУ "Спортивно-оздоровительный комплекс"" на 2017-2019 годы</t>
  </si>
  <si>
    <t>Подпрограмма "Содержание и ремонт объектов внешнего благоустройсмтва в Усть-Катавском городском округе"</t>
  </si>
  <si>
    <t>МП "Ликвидация аварийного жилого фонда Усть-Катавского городского округа в 2017-2019 годах"</t>
  </si>
  <si>
    <t>1. Ремонт объектов внешнего благоустройства</t>
  </si>
  <si>
    <t xml:space="preserve">2. Содержание (благоустройство) мест захоронений </t>
  </si>
  <si>
    <t>кол-во
объектов</t>
  </si>
  <si>
    <t>Подпрограмма "Организация управлением инфраструктурой в Усть-Катавском городском округе"</t>
  </si>
  <si>
    <t>МП "Поддержка и развитие молодых граждан Усть-Катавского городского округа на 2017-2019 годы"</t>
  </si>
  <si>
    <t>МП "Управление инфраструктурой и строительством в Усть-Катавском городском округе на 2017-2019 годы"</t>
  </si>
  <si>
    <t>МП "Поддержка социально ориентированных некоммерческих организаций в Усть-Катавском городском округе на 2017-2019 годы"</t>
  </si>
  <si>
    <t>МП "Обеспечение безопасности жизнедеятельности населения Усть-Катавского городского округа на 2017-2019 годы"</t>
  </si>
  <si>
    <t>МП "Развитие муниципальной службы в Усть-Катавском городском округе на 2017-2019 годы"</t>
  </si>
  <si>
    <t>МП "Управление муниципальными финансами Усть-Катавского городского округа на 2017-2019 годы"</t>
  </si>
  <si>
    <t>МП "Улучшение условий и охраны труда в Усть-Катавском городском округе на 2017-2019 годы"</t>
  </si>
  <si>
    <t>без финансирования</t>
  </si>
  <si>
    <t>чел</t>
  </si>
  <si>
    <t>2.Удельный вес работников, занятых на рабочих местах, аттестованных по условиям труда</t>
  </si>
  <si>
    <t>3. Численность обученных по охране труда руководителей и специалистов в обучающих организациях, аккредитованных в установленном порядке</t>
  </si>
  <si>
    <t>4. Количество работников, прошедших обязательные периодические медицинские осмотры</t>
  </si>
  <si>
    <t>3.Отсутствие нарушений сроков ожидания в очереди</t>
  </si>
  <si>
    <t>2. Удовлетворенность качеством предоставления государственных и муниципальных услуг</t>
  </si>
  <si>
    <t>Управление культуры</t>
  </si>
  <si>
    <t>6</t>
  </si>
  <si>
    <t>2</t>
  </si>
  <si>
    <t>1. Подготовка заключений  о технической экспертизе многоквартирных домов</t>
  </si>
  <si>
    <t>ВН.Ф</t>
  </si>
  <si>
    <t>6. Строительство пристроя к зданию основной общеобразовательной школы №4 с устройством входной группы г.Усть-Катав, ул.Ломоносова, 96А</t>
  </si>
  <si>
    <t>13. Количество молодых людей, обучающихся в высших учебных заведениях по договору о целевом обучении и получающих меры социальной поддержки, включая денежную выплату за каждую успешно сданную сессию, с условием трудоустройства в соответствии с полученной квалификацией</t>
  </si>
  <si>
    <t>2.Количество муниципальных служащих, пошедших повышение квалификации (обучение) за счет средств бюджета УКГО</t>
  </si>
  <si>
    <t>3. Количество муниципальных служащих, прошедших повышение квалификации (обучение), в процентах от общего количества муниципальных служащих в УКГО</t>
  </si>
  <si>
    <t>МП "Поддержка и развитие внутреннего и въездного туризма на территории Усть-Катавского городского округа на 2018-2020 годы"</t>
  </si>
  <si>
    <t>1. Количество событийных мероприятий, способных привлечь различные категории туристов</t>
  </si>
  <si>
    <t>2. Количество изданной печатной продукции</t>
  </si>
  <si>
    <t>3. Количество туристских мероприятий (конференций, форумов, выставок,конкурсов и других), в которых приняли участие представители городского округа</t>
  </si>
  <si>
    <t>4. Количество туристско-экскурсионных маршрутов на территории городского округа</t>
  </si>
  <si>
    <t>5. Количество экскурсаводов, прошедших государственную аккредитацию</t>
  </si>
  <si>
    <t>га.</t>
  </si>
  <si>
    <t>МП "Развитие малого и среднего предпринимательства в монопрофильном муниципальном образовании Челябинской области Усть-Катавский городском округе на 2018-2020 годы"</t>
  </si>
  <si>
    <t>3. Оборот малых и средних предприятий (в том числе индивидуальных предпринимателей)</t>
  </si>
  <si>
    <t>МП "Чистая вода" на территории Усть-Катавского городского округа на 2009-2020 гг."</t>
  </si>
  <si>
    <t>МП "Развитие дорожного хозяйства и повышение безопасности дорожного движения в Усть-Катавском городском округе на 2018-2020 годы"</t>
  </si>
  <si>
    <t>5. Ремонт дорог с асфальтным покрытием</t>
  </si>
  <si>
    <t>Оценка эффективности реализации муниципальных программ в 2019 году</t>
  </si>
  <si>
    <t>План 2019г.</t>
  </si>
  <si>
    <t>Факт 2019г.</t>
  </si>
  <si>
    <t>2.Проведение комплекса мероприятий для обеспечения безопасности жизни и здоровья граждан в многоквартирном жилом доме, признанном аварийным и подлежащим сносу по ул. Советская, 9а, п. Вязовая</t>
  </si>
  <si>
    <t>3. Проведение оценки рыночной стоимости квартир, предоставляемых взамен аварийного жилья</t>
  </si>
  <si>
    <t xml:space="preserve">1. Количество объектов культурного наследия, на которых выполняются научно-исследовательские и научно-проектные работы в целях дальнейших ремонтно-реставрационных работ </t>
  </si>
  <si>
    <t>2. Количество объектов культурного наследия, для которых выполняется разработка сметной документации и её экспертиза</t>
  </si>
  <si>
    <t>7. Доля обучающихся охваченных горячим питанием во время образовательного процессаот общего числа учащихся</t>
  </si>
  <si>
    <t>9. Доля общеобразовательных учреждений, в которых создана безбарьерная среда для инклюзивного образования детей-инвалидов от общего числа общеобразовательных учреждений</t>
  </si>
  <si>
    <t>10. Доля учащихся, занимающихсяфизической культурой и спортом во внеурочное время от общего числа учащихся</t>
  </si>
  <si>
    <t>11. Количество школьных спортивных клубов, созданных в общеобразовательных учреждениях для занятий физической культурой и спортом</t>
  </si>
  <si>
    <t>12. Доля детей и подростков, прошедших оздоровление в загородном лагере от общего числа детей в возрасте от 6 до 18 лет</t>
  </si>
  <si>
    <t>14. Доля использованной муниципальным образованием субсидии местному бюджету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 в общем размере данной субсидии, перечисленной муниципальному образованию</t>
  </si>
  <si>
    <t>15. Доля обучающихся детей из малообеспеченных семей и детей с нарушениями здоровья, обеспеченных питанием, в общем их количестве</t>
  </si>
  <si>
    <t>16. 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</si>
  <si>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t>17. Доля обучающихся, проживающих в населенных пунктах, расположенных на расстоянии более двух километров от образовательной организации и обеспеченных транспортными средствами для организации их перевозки, в общем количестве обучающихся, проживающих в населенных пунктах, расположенных на расстоянии более двух километров от образовательной организации</t>
  </si>
  <si>
    <t>18. Доля детей Усть-Катавского городского округа, охваченных отдыхом в каникулярное время в организациях отдыха и оздоровления детей, в общем числе детей Челябинской области, охваченных отдыхом в организациях отдыха детей и их оздоровления всех типов</t>
  </si>
  <si>
    <t>19. Доля детей Усть-Катавского городского округа, охваченных отдыхом в каникулярное время в лагерях с дневным пребыванием детей, в общем числе детей Челябинской области, охваченных отдыхом в организациях отдыха детей и их оздоровления всех типов</t>
  </si>
  <si>
    <t>20. Доля несовершеннолетних Усть-Катавского городского округа,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 Усть-Катавского городского округа, состоящих на профилактическом учете в органах внутренних дел</t>
  </si>
  <si>
    <t xml:space="preserve">21. 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образования и науки Российской Федерации от 26 декабря 2013 г. № 1400 «Об 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 </t>
  </si>
  <si>
    <t>начального общего образования</t>
  </si>
  <si>
    <t>основного общего образования</t>
  </si>
  <si>
    <t>среднего общего образования</t>
  </si>
  <si>
    <t>22. Доля учащихся, занимающихся физической культурой и спортом во внеурочное время (по каждому уровню общего образования), за исключением дошкольного образования, в том числе на уровне:</t>
  </si>
  <si>
    <t>23. Количество общеобразовательных организаций, расположенных в сельской местности, в которых отремонтированы спортивные залы</t>
  </si>
  <si>
    <t>24. Доля детей в возрасте от 5 до 18 лет, охваченных программами дополнительного образования в организациях дополнительного образования, в общей численности детей от 5 до 18</t>
  </si>
  <si>
    <t>25. Доля обучающихся, охваченных программами дополнительного образования в общеобразовательных учреждениях, в общей численности обучающихся общеобразовательных учреждений</t>
  </si>
  <si>
    <t>26.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</t>
  </si>
  <si>
    <t>МП "Поддержка и развитие дошкольного образования в Усть-Катавском городском округе на 2018-2020 годы"</t>
  </si>
  <si>
    <t xml:space="preserve">1. Охват детей дошкольного возраста (1-7 лет) дошкольным образованием </t>
  </si>
  <si>
    <t>5.Доля образовательных организаций, в которых созданы условия для получения детьми с ОВЗ качественного образования, в общем количестве образовательных учреждений</t>
  </si>
  <si>
    <t xml:space="preserve">6. Количество мест в образовательных организациях, которые созданы для получения детьми с ОВЗ качественного образования </t>
  </si>
  <si>
    <t>7. Удельный вес педагогических и руководящих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</t>
  </si>
  <si>
    <t xml:space="preserve">8. Количество детей из малообеспеченных, неблагополучных семей, а также семей, оказавшихся в трудной жизненной ситуации, получающих дошкольное образование </t>
  </si>
  <si>
    <t>МП "Безопасность образовательных учреждений в Усть-Катавском городском округе на 2017-2019 годы"</t>
  </si>
  <si>
    <t>2. Количество мероприятий, направленных на обеспечение повышения энергоэффективности образовательных учреждений</t>
  </si>
  <si>
    <t>1. Доля граждан Усть-Катавского городского округа в возрасте 3-79 лет, систематически занимающиеся физической культурой и спортом, в общей численности данной категории населения округа</t>
  </si>
  <si>
    <t>2. Доля обучающихся и студентов, занимающихся физической культурой и спортом, в общей численности населения, занятого в экономике Усть-Катавского городского округа</t>
  </si>
  <si>
    <t>3. Доля граждан, занимающихся физической культурой и спортом по месту работы, в общей численности населения, занятого в экономике Усть-Катавского городского округа</t>
  </si>
  <si>
    <t>4. Доля лиц с ограниченными возможностсями здоровья и инвалидов, занимающихся физической культурой и спортом, в общей численности населения данной категории Усть-Катавского городского округа</t>
  </si>
  <si>
    <t>5. Обеспеченность населения УстьКатавского городского округа спортивными сооружениями, исходя из единовременной пропускной способности объектов спорта</t>
  </si>
  <si>
    <t>6. Доля граждан Усть-Катавского городского округа, выполнивших нормы Всероссийского физкультурно-спортивного комплекса «Готов к труду и обороне» (ГТО), в общей численности населения Усть-Катавского городского округа, принявшего участие в выполнении нормативов Всероссийского физкультурно-спортивного комплекса «Готов к труду и обороне» (ГТО)</t>
  </si>
  <si>
    <t>7. Количество проведённых спортивно-массовых мероприятий и соревнований по видам спорта в Усть-Катавском городском округе</t>
  </si>
  <si>
    <t>8. Доля жителей Усть-Катавского городского округа, принявших участие в спортивно-массовых мероприятиях и соревнованиях по видам спорта</t>
  </si>
  <si>
    <t>9. Фактическое количество посетителей, воспользовавшихся услугами, предоставляемыми Муниципальным казённым учреждением «Спортивно-оздоровительный комплекс»</t>
  </si>
  <si>
    <t>8. Доля общеобразовательных учреждений, в которых открытые спортивные сооружения оснащены спортивным инвентарем и оборудованием от общего числа общеобразовательных учреждений</t>
  </si>
  <si>
    <t>2. Разметка дорог (пешеходных переходов)</t>
  </si>
  <si>
    <t>1. Отсутствие нарушений регламентов и сроков предоставления государственных и муниципальных услуг</t>
  </si>
  <si>
    <t>1. Созданипе новых субьектов малого предпринимательства</t>
  </si>
  <si>
    <t>3. Сохранение рабочих мест</t>
  </si>
  <si>
    <t>млн.руб.</t>
  </si>
  <si>
    <t>1. Установка светильников уличного освещения</t>
  </si>
  <si>
    <t>2. Техническое обслуживание установок линий уличного освещения</t>
  </si>
  <si>
    <t>МП "Управление муниципальным имуществом Усть-Катавского городского округа на 2018-2020 годы"</t>
  </si>
  <si>
    <t>МП "Профилактика правонарушений и преступлений на территории Усть-Катавского городского округа на 2019 год"</t>
  </si>
  <si>
    <t>МП "Оздоровление экологической обстановки в Усть-Катавском городском округе на 2019-2021 годы"</t>
  </si>
  <si>
    <t>1. Суммарный объем приобретенных контейнеров для накопления ТКО</t>
  </si>
  <si>
    <t>2. Количество оснащенных контейнерами мест (площадок) накопления ТКО</t>
  </si>
  <si>
    <t>3. Уровень обеспеченности контейнерным сбором</t>
  </si>
  <si>
    <t>4. Ликвидация несанкционированных свалок на территории УКГО</t>
  </si>
  <si>
    <t>732/45071</t>
  </si>
  <si>
    <t>732/45701</t>
  </si>
  <si>
    <t>3. Количество посетителей ЦБС</t>
  </si>
  <si>
    <t>4. Количество посетителей музея</t>
  </si>
  <si>
    <t>5. Число учащихся детской музыкальной школы</t>
  </si>
  <si>
    <t>40/576</t>
  </si>
  <si>
    <t>6. Количество культурно-досуговых формирований</t>
  </si>
  <si>
    <t>8. Количество зданий учреждений культуры, приведенных в соответствие с нормами пожарной безопасности</t>
  </si>
  <si>
    <t>7. Участие художественных коллективов, артистов, специалистов учреждений культуры в рейтинговых мероприятиях (конкурсы, праздники, творческие мастерские)</t>
  </si>
  <si>
    <t>1894/19401</t>
  </si>
  <si>
    <t>632/42461</t>
  </si>
  <si>
    <t>5. Участие художественных коллективов, артистов, специалистов учреждений культуры в мероприятиях  (конкурсы, праздники, творческие мастерские)</t>
  </si>
  <si>
    <t>49</t>
  </si>
  <si>
    <t>10/472</t>
  </si>
  <si>
    <t>5. Количество поступлений новых изданий</t>
  </si>
  <si>
    <t>89/2108</t>
  </si>
  <si>
    <t>4591</t>
  </si>
  <si>
    <t>7</t>
  </si>
  <si>
    <t>1/30</t>
  </si>
  <si>
    <t>1. Численность пострадавших в результате несчастных случаев на производстве с утратой трудоспособности на 1 рабочий день и более в расчете на 1 тыс. работающих</t>
  </si>
  <si>
    <t>2. Доля благоустроенных дворовых территорий, от общего количества дворовых территорий</t>
  </si>
  <si>
    <t>3. Количество благоустроенных общественных территорий</t>
  </si>
  <si>
    <t>4. Общая площадь благоустроенных общественных территорий</t>
  </si>
  <si>
    <t>1. Доля граждан Усть-Катавского городского округа, выполнивших нормы Всероссийского физкультурно-спортивного комплекса «Готов к труду и обороне» (ГТО), в общей численности населения Усть-Катавского городского округа, принявшего участие в выполнении нормативов Всероссийского физкультурно-спортивного комплекса «Готов к труду и обороне» (ГТО)</t>
  </si>
  <si>
    <t>2. Фактическое количество посетителей, воспользовавшихся услугами, предоставляемыми МКУ «СОК»</t>
  </si>
  <si>
    <t>чел.час</t>
  </si>
  <si>
    <t>чел./час</t>
  </si>
  <si>
    <t>6. Количество проведённых спортивно-массовых мероприятий и соревнований по видам спорта в Усть-Катавском городском округе</t>
  </si>
  <si>
    <t>7. Доля жителей Усть-Катавского городского округа, принявших участие в спортивно-массовых мероприятиях и соревнованиях по видам спорта</t>
  </si>
  <si>
    <t>УКГО не был включен в список получателей субсидии, так как в связи с изменением законодательства РФ потребовалось заключение государственной экспертизы, в пакете документов на конкурсный отбор представлено положительное заключение независимой экспертизы стоимости сметной документации на выполнение ремонтных работ</t>
  </si>
  <si>
    <t>5. Согласование карт-схем территорий:</t>
  </si>
  <si>
    <t>благоустройство объектов недвижимого имущества и земельных участков</t>
  </si>
  <si>
    <t>благоустройство территорий, прилегающих к индивидуальным жилым домам</t>
  </si>
  <si>
    <t>6. Согласование карт-схем территорий, предусматривающих:</t>
  </si>
  <si>
    <t>благоустройствор объектов недвижимого имущества и земельных участков</t>
  </si>
  <si>
    <t>благоустройствор территорий, прилегающих к индивидуальным жилым домам</t>
  </si>
  <si>
    <t>3. Доля молодых людей от общего числа молодых людей в возрасте от 14 до 30 лет, принявших участие в мероприятиях, направленных на развитие правовой грамотности  и повышение электоральной активности, проведенных на территории УКГО</t>
  </si>
  <si>
    <t>5. Количество молодых людей в возрасте от 14 до 30 лет, принявших участие в мероприятиях в сфере образования, интеллектуальной и творческой деятельности, проведенных на территории УКГО</t>
  </si>
  <si>
    <t>10. Количество молодежных форумов, проведенных на территории УКГО, организованных в соответствии с приказом Федерального агентства по делам молодежи № 11 от 20.01.2016г.</t>
  </si>
  <si>
    <t>низкая</t>
  </si>
  <si>
    <t>1. Строительство, модернизация и капитальный ремонт сетей коммунальной инфраструктуры</t>
  </si>
  <si>
    <t>кв. м.</t>
  </si>
  <si>
    <t>3. Количество молодых семей, улучшивших жилищные условия</t>
  </si>
  <si>
    <t>4. Обеспеченность жильем населения, приходящаяся на 1 человека (на конец года)</t>
  </si>
  <si>
    <t>5. Количество домов (квартир), получивших возможность газификации</t>
  </si>
  <si>
    <t>1. Обеспеченность жильем населения, приходящаяся на 1 человека (на конец года)</t>
  </si>
  <si>
    <t>В 2019 году финансирование по данной программе не осуществлялось</t>
  </si>
  <si>
    <t>5. Содержание (благоустройство) мест захоронения</t>
  </si>
  <si>
    <t>4. Ремонт объектов внешнего благоустройства</t>
  </si>
  <si>
    <t>Итого за 2019 год:</t>
  </si>
  <si>
    <t>МП "Профилактика терроризма на потенциально-опасных объектах и объектах жизнеобеспечения населения Усть-Катавского городского округа"</t>
  </si>
  <si>
    <t xml:space="preserve">по итогам 2019 года увеличилось количество пожаров, в следствие чего выросло число пострадавших </t>
  </si>
  <si>
    <t>В 2019 году финансирование по данной программе не осуществлялось. Мероприятия  выполнялись за счёт средств соиспонителей программы (Управление образования, Управление культуры администрации Усть-Катавского городского округа, ФОА Управление инфраструктуры и строительства, Управление социальной защиты населения администрации Усть-Катавского городского округа, отдел МВД России по Усть-Катавскому городскому округу, миграционный пункт ОМВД по УКГО Челябинской области, ФГБУЗ «МСЧ-№162» ФМБА России Челябинской области)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</si>
</sst>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"/>
    <numFmt numFmtId="176" formatCode="0.000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0"/>
    <numFmt numFmtId="190" formatCode="[$-FC19]d\ mmmm\ yyyy\ &quot;г.&quot;"/>
    <numFmt numFmtId="191" formatCode="#&quot; &quot;??/16"/>
    <numFmt numFmtId="192" formatCode="#,##0.00&quot;р.&quot;"/>
    <numFmt numFmtId="193" formatCode="[$-F400]h:mm:ss\ AM/PM"/>
    <numFmt numFmtId="194" formatCode="0.00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51" fillId="0" borderId="0" xfId="0" applyNumberFormat="1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4" fontId="52" fillId="0" borderId="1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4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77" fontId="54" fillId="0" borderId="11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175" fontId="2" fillId="0" borderId="11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31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75" fontId="3" fillId="0" borderId="10" xfId="62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34" borderId="0" xfId="0" applyFont="1" applyFill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center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4" fontId="2" fillId="34" borderId="18" xfId="0" applyNumberFormat="1" applyFont="1" applyFill="1" applyBorder="1" applyAlignment="1">
      <alignment horizontal="left" vertical="top" wrapText="1"/>
    </xf>
    <xf numFmtId="4" fontId="2" fillId="34" borderId="19" xfId="0" applyNumberFormat="1" applyFont="1" applyFill="1" applyBorder="1" applyAlignment="1">
      <alignment horizontal="left" vertical="top" wrapText="1"/>
    </xf>
    <xf numFmtId="4" fontId="2" fillId="34" borderId="15" xfId="0" applyNumberFormat="1" applyFont="1" applyFill="1" applyBorder="1" applyAlignment="1">
      <alignment horizontal="left" vertical="top" wrapText="1"/>
    </xf>
    <xf numFmtId="4" fontId="2" fillId="34" borderId="20" xfId="0" applyNumberFormat="1" applyFont="1" applyFill="1" applyBorder="1" applyAlignment="1">
      <alignment horizontal="left" vertical="top" wrapText="1"/>
    </xf>
    <xf numFmtId="4" fontId="2" fillId="34" borderId="21" xfId="0" applyNumberFormat="1" applyFont="1" applyFill="1" applyBorder="1" applyAlignment="1">
      <alignment horizontal="left" vertical="top" wrapText="1"/>
    </xf>
    <xf numFmtId="4" fontId="2" fillId="34" borderId="22" xfId="0" applyNumberFormat="1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2" fillId="34" borderId="16" xfId="0" applyNumberFormat="1" applyFont="1" applyFill="1" applyBorder="1" applyAlignment="1">
      <alignment horizontal="left" vertical="top" wrapText="1"/>
    </xf>
    <xf numFmtId="4" fontId="2" fillId="34" borderId="17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" fontId="2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1"/>
  <sheetViews>
    <sheetView tabSelected="1" zoomScale="110" zoomScaleNormal="110" zoomScaleSheetLayoutView="100" workbookViewId="0" topLeftCell="A1">
      <pane ySplit="5" topLeftCell="A6" activePane="bottomLeft" state="frozen"/>
      <selection pane="topLeft" activeCell="A1" sqref="A1"/>
      <selection pane="bottomLeft" activeCell="A267" sqref="A267"/>
    </sheetView>
  </sheetViews>
  <sheetFormatPr defaultColWidth="8.875" defaultRowHeight="12.75"/>
  <cols>
    <col min="1" max="1" width="21.625" style="1" customWidth="1"/>
    <col min="2" max="2" width="9.25390625" style="1" customWidth="1"/>
    <col min="3" max="3" width="12.875" style="1" customWidth="1"/>
    <col min="4" max="4" width="12.125" style="1" customWidth="1"/>
    <col min="5" max="5" width="14.375" style="1" customWidth="1"/>
    <col min="6" max="6" width="35.125" style="1" customWidth="1"/>
    <col min="7" max="7" width="12.25390625" style="1" customWidth="1"/>
    <col min="8" max="9" width="10.875" style="1" customWidth="1"/>
    <col min="10" max="10" width="12.625" style="1" customWidth="1"/>
    <col min="11" max="11" width="11.375" style="1" customWidth="1"/>
    <col min="12" max="12" width="14.125" style="2" customWidth="1"/>
    <col min="13" max="16384" width="8.875" style="1" customWidth="1"/>
  </cols>
  <sheetData>
    <row r="1" spans="1:12" ht="15.75" customHeight="1">
      <c r="A1" s="64" t="s">
        <v>200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1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2" ht="63" customHeight="1">
      <c r="A4" s="60" t="s">
        <v>20</v>
      </c>
      <c r="B4" s="60" t="s">
        <v>19</v>
      </c>
      <c r="C4" s="4" t="s">
        <v>201</v>
      </c>
      <c r="D4" s="4" t="s">
        <v>202</v>
      </c>
      <c r="E4" s="60" t="s">
        <v>18</v>
      </c>
      <c r="F4" s="60" t="s">
        <v>17</v>
      </c>
      <c r="G4" s="60" t="s">
        <v>16</v>
      </c>
      <c r="H4" s="60" t="s">
        <v>201</v>
      </c>
      <c r="I4" s="60" t="s">
        <v>202</v>
      </c>
      <c r="J4" s="60" t="s">
        <v>15</v>
      </c>
      <c r="K4" s="60" t="s">
        <v>14</v>
      </c>
      <c r="L4" s="60" t="s">
        <v>13</v>
      </c>
    </row>
    <row r="5" spans="1:12" ht="23.25" customHeight="1">
      <c r="A5" s="62"/>
      <c r="B5" s="62"/>
      <c r="C5" s="14" t="s">
        <v>12</v>
      </c>
      <c r="D5" s="14" t="s">
        <v>12</v>
      </c>
      <c r="E5" s="62"/>
      <c r="F5" s="62"/>
      <c r="G5" s="62"/>
      <c r="H5" s="61"/>
      <c r="I5" s="61"/>
      <c r="J5" s="62"/>
      <c r="K5" s="62"/>
      <c r="L5" s="62"/>
    </row>
    <row r="6" spans="1:12" ht="19.5" customHeight="1">
      <c r="A6" s="63" t="s">
        <v>11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6" customFormat="1" ht="24.75" customHeight="1">
      <c r="A7" s="67" t="s">
        <v>97</v>
      </c>
      <c r="B7" s="77" t="s">
        <v>2</v>
      </c>
      <c r="C7" s="78">
        <f>C8+C9+C10+C11</f>
        <v>294228.83999999997</v>
      </c>
      <c r="D7" s="78">
        <f>D8+D9+D10+D11</f>
        <v>294214.86</v>
      </c>
      <c r="E7" s="79">
        <f>D7/C7*100</f>
        <v>99.99524859629668</v>
      </c>
      <c r="F7" s="80" t="s">
        <v>2</v>
      </c>
      <c r="G7" s="80"/>
      <c r="H7" s="80"/>
      <c r="I7" s="80"/>
      <c r="J7" s="81">
        <f>SUM(J8:J36)/26</f>
        <v>106.0433162703864</v>
      </c>
      <c r="K7" s="82">
        <f>J7/E7</f>
        <v>1.0604835505585584</v>
      </c>
      <c r="L7" s="80" t="s">
        <v>4</v>
      </c>
    </row>
    <row r="8" spans="1:12" ht="63.75" customHeight="1">
      <c r="A8" s="67"/>
      <c r="B8" s="19" t="s">
        <v>21</v>
      </c>
      <c r="C8" s="3">
        <v>83659.13</v>
      </c>
      <c r="D8" s="3">
        <v>83645.15</v>
      </c>
      <c r="E8" s="83">
        <f>D8/C8*100</f>
        <v>99.98328933136168</v>
      </c>
      <c r="F8" s="17" t="s">
        <v>36</v>
      </c>
      <c r="G8" s="4" t="s">
        <v>5</v>
      </c>
      <c r="H8" s="84">
        <v>89</v>
      </c>
      <c r="I8" s="84">
        <v>89</v>
      </c>
      <c r="J8" s="84">
        <f aca="true" t="shared" si="0" ref="J8:J19">I8/H8*100</f>
        <v>100</v>
      </c>
      <c r="K8" s="85"/>
      <c r="L8" s="8"/>
    </row>
    <row r="9" spans="1:12" ht="96.75" customHeight="1">
      <c r="A9" s="67"/>
      <c r="B9" s="19" t="s">
        <v>10</v>
      </c>
      <c r="C9" s="3">
        <v>209967.46</v>
      </c>
      <c r="D9" s="3">
        <v>209967.46</v>
      </c>
      <c r="E9" s="83">
        <f>D9/C9*100</f>
        <v>100</v>
      </c>
      <c r="F9" s="17" t="s">
        <v>37</v>
      </c>
      <c r="G9" s="4" t="s">
        <v>5</v>
      </c>
      <c r="H9" s="84">
        <v>89</v>
      </c>
      <c r="I9" s="84">
        <v>100</v>
      </c>
      <c r="J9" s="84">
        <f t="shared" si="0"/>
        <v>112.35955056179776</v>
      </c>
      <c r="K9" s="85"/>
      <c r="L9" s="8"/>
    </row>
    <row r="10" spans="1:12" ht="63" customHeight="1">
      <c r="A10" s="67"/>
      <c r="B10" s="19" t="s">
        <v>183</v>
      </c>
      <c r="C10" s="3">
        <v>602.25</v>
      </c>
      <c r="D10" s="3">
        <v>602.25</v>
      </c>
      <c r="E10" s="83">
        <f>D10/C10*100</f>
        <v>100</v>
      </c>
      <c r="F10" s="17" t="s">
        <v>26</v>
      </c>
      <c r="G10" s="4" t="s">
        <v>5</v>
      </c>
      <c r="H10" s="84">
        <v>78</v>
      </c>
      <c r="I10" s="84">
        <v>78</v>
      </c>
      <c r="J10" s="84">
        <f t="shared" si="0"/>
        <v>100</v>
      </c>
      <c r="K10" s="85"/>
      <c r="L10" s="8"/>
    </row>
    <row r="11" spans="1:12" ht="109.5" customHeight="1">
      <c r="A11" s="67"/>
      <c r="B11" s="19"/>
      <c r="C11" s="3"/>
      <c r="D11" s="3"/>
      <c r="E11" s="86"/>
      <c r="F11" s="17" t="s">
        <v>38</v>
      </c>
      <c r="G11" s="4" t="s">
        <v>5</v>
      </c>
      <c r="H11" s="84">
        <v>13.7</v>
      </c>
      <c r="I11" s="84">
        <v>9.6</v>
      </c>
      <c r="J11" s="84">
        <f t="shared" si="0"/>
        <v>70.07299270072993</v>
      </c>
      <c r="K11" s="85"/>
      <c r="L11" s="8"/>
    </row>
    <row r="12" spans="1:12" s="6" customFormat="1" ht="135.75" customHeight="1">
      <c r="A12" s="67"/>
      <c r="B12" s="19"/>
      <c r="C12" s="3"/>
      <c r="D12" s="3"/>
      <c r="E12" s="86"/>
      <c r="F12" s="17" t="s">
        <v>73</v>
      </c>
      <c r="G12" s="4" t="s">
        <v>5</v>
      </c>
      <c r="H12" s="84">
        <v>2.7</v>
      </c>
      <c r="I12" s="84">
        <v>2.7</v>
      </c>
      <c r="J12" s="84">
        <f t="shared" si="0"/>
        <v>100</v>
      </c>
      <c r="K12" s="85"/>
      <c r="L12" s="5"/>
    </row>
    <row r="13" spans="1:12" ht="75" customHeight="1">
      <c r="A13" s="67"/>
      <c r="B13" s="19"/>
      <c r="C13" s="3"/>
      <c r="D13" s="3"/>
      <c r="E13" s="86"/>
      <c r="F13" s="17" t="s">
        <v>27</v>
      </c>
      <c r="G13" s="4" t="s">
        <v>5</v>
      </c>
      <c r="H13" s="84">
        <v>3.8</v>
      </c>
      <c r="I13" s="84">
        <v>2.6</v>
      </c>
      <c r="J13" s="84">
        <f t="shared" si="0"/>
        <v>68.42105263157895</v>
      </c>
      <c r="K13" s="85"/>
      <c r="L13" s="8"/>
    </row>
    <row r="14" spans="1:12" ht="36">
      <c r="A14" s="67"/>
      <c r="B14" s="19"/>
      <c r="C14" s="3"/>
      <c r="D14" s="3"/>
      <c r="E14" s="86"/>
      <c r="F14" s="17" t="s">
        <v>207</v>
      </c>
      <c r="G14" s="4" t="s">
        <v>5</v>
      </c>
      <c r="H14" s="84">
        <v>97</v>
      </c>
      <c r="I14" s="84">
        <v>98</v>
      </c>
      <c r="J14" s="84">
        <f t="shared" si="0"/>
        <v>101.03092783505154</v>
      </c>
      <c r="K14" s="85"/>
      <c r="L14" s="8"/>
    </row>
    <row r="15" spans="1:12" ht="60.75" customHeight="1">
      <c r="A15" s="67"/>
      <c r="B15" s="19"/>
      <c r="C15" s="3"/>
      <c r="D15" s="3"/>
      <c r="E15" s="86"/>
      <c r="F15" s="17" t="s">
        <v>245</v>
      </c>
      <c r="G15" s="4" t="s">
        <v>5</v>
      </c>
      <c r="H15" s="84">
        <v>70</v>
      </c>
      <c r="I15" s="84">
        <v>80</v>
      </c>
      <c r="J15" s="84">
        <f t="shared" si="0"/>
        <v>114.28571428571428</v>
      </c>
      <c r="K15" s="85"/>
      <c r="L15" s="8"/>
    </row>
    <row r="16" spans="1:12" ht="61.5" customHeight="1">
      <c r="A16" s="67"/>
      <c r="B16" s="19"/>
      <c r="C16" s="3"/>
      <c r="D16" s="3"/>
      <c r="E16" s="86"/>
      <c r="F16" s="17" t="s">
        <v>208</v>
      </c>
      <c r="G16" s="4" t="s">
        <v>5</v>
      </c>
      <c r="H16" s="84">
        <v>40</v>
      </c>
      <c r="I16" s="84">
        <v>20</v>
      </c>
      <c r="J16" s="84">
        <f>I16/H16*100</f>
        <v>50</v>
      </c>
      <c r="K16" s="85"/>
      <c r="L16" s="8"/>
    </row>
    <row r="17" spans="1:12" ht="38.25" customHeight="1">
      <c r="A17" s="67"/>
      <c r="B17" s="19"/>
      <c r="C17" s="3"/>
      <c r="D17" s="3"/>
      <c r="E17" s="86"/>
      <c r="F17" s="17" t="s">
        <v>209</v>
      </c>
      <c r="G17" s="4" t="s">
        <v>5</v>
      </c>
      <c r="H17" s="84">
        <v>21.7</v>
      </c>
      <c r="I17" s="84">
        <v>49</v>
      </c>
      <c r="J17" s="84">
        <f t="shared" si="0"/>
        <v>225.80645161290326</v>
      </c>
      <c r="K17" s="85"/>
      <c r="L17" s="8"/>
    </row>
    <row r="18" spans="1:12" ht="95.25" customHeight="1">
      <c r="A18" s="67"/>
      <c r="B18" s="19"/>
      <c r="C18" s="3"/>
      <c r="D18" s="3"/>
      <c r="E18" s="86"/>
      <c r="F18" s="17" t="s">
        <v>210</v>
      </c>
      <c r="G18" s="4" t="s">
        <v>1</v>
      </c>
      <c r="H18" s="84">
        <v>3</v>
      </c>
      <c r="I18" s="84">
        <v>0</v>
      </c>
      <c r="J18" s="84">
        <f t="shared" si="0"/>
        <v>0</v>
      </c>
      <c r="K18" s="87" t="s">
        <v>289</v>
      </c>
      <c r="L18" s="87"/>
    </row>
    <row r="19" spans="1:12" ht="36">
      <c r="A19" s="47"/>
      <c r="B19" s="41"/>
      <c r="C19" s="29"/>
      <c r="D19" s="29"/>
      <c r="E19" s="42"/>
      <c r="F19" s="17" t="s">
        <v>211</v>
      </c>
      <c r="G19" s="4" t="s">
        <v>5</v>
      </c>
      <c r="H19" s="84">
        <v>14.5</v>
      </c>
      <c r="I19" s="84">
        <v>15.6</v>
      </c>
      <c r="J19" s="84">
        <f t="shared" si="0"/>
        <v>107.58620689655172</v>
      </c>
      <c r="K19" s="85"/>
      <c r="L19" s="5"/>
    </row>
    <row r="20" spans="1:12" ht="36">
      <c r="A20" s="47"/>
      <c r="B20" s="41"/>
      <c r="C20" s="29"/>
      <c r="D20" s="29"/>
      <c r="E20" s="42"/>
      <c r="F20" s="17" t="s">
        <v>98</v>
      </c>
      <c r="G20" s="4" t="s">
        <v>5</v>
      </c>
      <c r="H20" s="84">
        <v>26.8</v>
      </c>
      <c r="I20" s="84">
        <v>25.4</v>
      </c>
      <c r="J20" s="84">
        <f aca="true" t="shared" si="1" ref="J20:J36">I20/H20*100</f>
        <v>94.77611940298507</v>
      </c>
      <c r="K20" s="85"/>
      <c r="L20" s="5"/>
    </row>
    <row r="21" spans="1:12" ht="108" customHeight="1">
      <c r="A21" s="46"/>
      <c r="B21" s="41"/>
      <c r="C21" s="29"/>
      <c r="D21" s="29"/>
      <c r="E21" s="42"/>
      <c r="F21" s="17" t="s">
        <v>212</v>
      </c>
      <c r="G21" s="4" t="s">
        <v>5</v>
      </c>
      <c r="H21" s="84">
        <v>100</v>
      </c>
      <c r="I21" s="84">
        <v>100</v>
      </c>
      <c r="J21" s="84">
        <f t="shared" si="1"/>
        <v>100</v>
      </c>
      <c r="K21" s="85"/>
      <c r="L21" s="5"/>
    </row>
    <row r="22" spans="1:12" ht="51.75" customHeight="1">
      <c r="A22" s="46"/>
      <c r="B22" s="41"/>
      <c r="C22" s="29"/>
      <c r="D22" s="29"/>
      <c r="E22" s="42"/>
      <c r="F22" s="17" t="s">
        <v>213</v>
      </c>
      <c r="G22" s="4" t="s">
        <v>5</v>
      </c>
      <c r="H22" s="84">
        <v>100</v>
      </c>
      <c r="I22" s="84">
        <v>100</v>
      </c>
      <c r="J22" s="84">
        <f t="shared" si="1"/>
        <v>100</v>
      </c>
      <c r="K22" s="85"/>
      <c r="L22" s="5"/>
    </row>
    <row r="23" spans="1:12" ht="63" customHeight="1">
      <c r="A23" s="46"/>
      <c r="B23" s="41"/>
      <c r="C23" s="29"/>
      <c r="D23" s="29"/>
      <c r="E23" s="42"/>
      <c r="F23" s="17" t="s">
        <v>214</v>
      </c>
      <c r="G23" s="4" t="s">
        <v>5</v>
      </c>
      <c r="H23" s="84">
        <v>14</v>
      </c>
      <c r="I23" s="84">
        <v>25</v>
      </c>
      <c r="J23" s="84">
        <f t="shared" si="1"/>
        <v>178.57142857142858</v>
      </c>
      <c r="K23" s="85"/>
      <c r="L23" s="5"/>
    </row>
    <row r="24" spans="1:12" ht="112.5" customHeight="1">
      <c r="A24" s="46"/>
      <c r="B24" s="41"/>
      <c r="C24" s="29"/>
      <c r="D24" s="29"/>
      <c r="E24" s="42"/>
      <c r="F24" s="17" t="s">
        <v>215</v>
      </c>
      <c r="G24" s="4" t="s">
        <v>5</v>
      </c>
      <c r="H24" s="84">
        <v>100</v>
      </c>
      <c r="I24" s="84">
        <v>100</v>
      </c>
      <c r="J24" s="84">
        <f t="shared" si="1"/>
        <v>100</v>
      </c>
      <c r="K24" s="85"/>
      <c r="L24" s="5"/>
    </row>
    <row r="25" spans="1:12" ht="75.75" customHeight="1">
      <c r="A25" s="46"/>
      <c r="B25" s="41"/>
      <c r="C25" s="29"/>
      <c r="D25" s="29"/>
      <c r="E25" s="42"/>
      <c r="F25" s="17" t="s">
        <v>216</v>
      </c>
      <c r="G25" s="4" t="s">
        <v>5</v>
      </c>
      <c r="H25" s="84">
        <v>0.37</v>
      </c>
      <c r="I25" s="84">
        <v>0.4</v>
      </c>
      <c r="J25" s="84">
        <f t="shared" si="1"/>
        <v>108.10810810810811</v>
      </c>
      <c r="K25" s="85"/>
      <c r="L25" s="5"/>
    </row>
    <row r="26" spans="1:12" ht="72">
      <c r="A26" s="46"/>
      <c r="B26" s="41"/>
      <c r="C26" s="29"/>
      <c r="D26" s="29"/>
      <c r="E26" s="42"/>
      <c r="F26" s="17" t="s">
        <v>217</v>
      </c>
      <c r="G26" s="4" t="s">
        <v>5</v>
      </c>
      <c r="H26" s="84">
        <v>0.51</v>
      </c>
      <c r="I26" s="84">
        <v>0.49</v>
      </c>
      <c r="J26" s="84">
        <f t="shared" si="1"/>
        <v>96.078431372549</v>
      </c>
      <c r="K26" s="85"/>
      <c r="L26" s="5"/>
    </row>
    <row r="27" spans="1:12" ht="129" customHeight="1">
      <c r="A27" s="46"/>
      <c r="B27" s="41"/>
      <c r="C27" s="29"/>
      <c r="D27" s="29"/>
      <c r="E27" s="42"/>
      <c r="F27" s="17" t="s">
        <v>218</v>
      </c>
      <c r="G27" s="4" t="s">
        <v>5</v>
      </c>
      <c r="H27" s="84">
        <v>27</v>
      </c>
      <c r="I27" s="84">
        <v>27</v>
      </c>
      <c r="J27" s="84">
        <f t="shared" si="1"/>
        <v>100</v>
      </c>
      <c r="K27" s="85"/>
      <c r="L27" s="5"/>
    </row>
    <row r="28" spans="1:12" ht="204" customHeight="1">
      <c r="A28" s="46"/>
      <c r="B28" s="41"/>
      <c r="C28" s="29"/>
      <c r="D28" s="29"/>
      <c r="E28" s="42"/>
      <c r="F28" s="17" t="s">
        <v>219</v>
      </c>
      <c r="G28" s="4" t="s">
        <v>5</v>
      </c>
      <c r="H28" s="84">
        <v>100</v>
      </c>
      <c r="I28" s="84">
        <v>100</v>
      </c>
      <c r="J28" s="84">
        <f t="shared" si="1"/>
        <v>100</v>
      </c>
      <c r="K28" s="85"/>
      <c r="L28" s="5"/>
    </row>
    <row r="29" spans="1:12" ht="63.75" customHeight="1">
      <c r="A29" s="46"/>
      <c r="B29" s="41"/>
      <c r="C29" s="29"/>
      <c r="D29" s="29"/>
      <c r="E29" s="42"/>
      <c r="F29" s="17" t="s">
        <v>223</v>
      </c>
      <c r="G29" s="4"/>
      <c r="H29" s="84"/>
      <c r="I29" s="84"/>
      <c r="J29" s="84"/>
      <c r="K29" s="85"/>
      <c r="L29" s="5"/>
    </row>
    <row r="30" spans="1:12" ht="12">
      <c r="A30" s="46"/>
      <c r="B30" s="41"/>
      <c r="C30" s="29"/>
      <c r="D30" s="29"/>
      <c r="E30" s="42"/>
      <c r="F30" s="17" t="s">
        <v>220</v>
      </c>
      <c r="G30" s="4" t="s">
        <v>5</v>
      </c>
      <c r="H30" s="84">
        <v>67</v>
      </c>
      <c r="I30" s="84">
        <v>51</v>
      </c>
      <c r="J30" s="84">
        <f t="shared" si="1"/>
        <v>76.11940298507463</v>
      </c>
      <c r="K30" s="85"/>
      <c r="L30" s="5"/>
    </row>
    <row r="31" spans="1:12" ht="12">
      <c r="A31" s="46"/>
      <c r="B31" s="41"/>
      <c r="C31" s="29"/>
      <c r="D31" s="29"/>
      <c r="E31" s="42"/>
      <c r="F31" s="17" t="s">
        <v>221</v>
      </c>
      <c r="G31" s="4" t="s">
        <v>5</v>
      </c>
      <c r="H31" s="84">
        <v>61</v>
      </c>
      <c r="I31" s="84">
        <v>46</v>
      </c>
      <c r="J31" s="84">
        <f t="shared" si="1"/>
        <v>75.40983606557377</v>
      </c>
      <c r="K31" s="85"/>
      <c r="L31" s="5"/>
    </row>
    <row r="32" spans="1:12" ht="12">
      <c r="A32" s="46"/>
      <c r="B32" s="41"/>
      <c r="C32" s="29"/>
      <c r="D32" s="29"/>
      <c r="E32" s="42"/>
      <c r="F32" s="17" t="s">
        <v>222</v>
      </c>
      <c r="G32" s="4" t="s">
        <v>5</v>
      </c>
      <c r="H32" s="84">
        <v>100</v>
      </c>
      <c r="I32" s="84">
        <v>67</v>
      </c>
      <c r="J32" s="84">
        <f t="shared" si="1"/>
        <v>67</v>
      </c>
      <c r="K32" s="85"/>
      <c r="L32" s="5"/>
    </row>
    <row r="33" spans="1:12" ht="48">
      <c r="A33" s="46"/>
      <c r="B33" s="41"/>
      <c r="C33" s="29"/>
      <c r="D33" s="29"/>
      <c r="E33" s="42"/>
      <c r="F33" s="17" t="s">
        <v>224</v>
      </c>
      <c r="G33" s="4" t="s">
        <v>1</v>
      </c>
      <c r="H33" s="84">
        <v>1</v>
      </c>
      <c r="I33" s="84">
        <v>0</v>
      </c>
      <c r="J33" s="84">
        <f t="shared" si="1"/>
        <v>0</v>
      </c>
      <c r="K33" s="85"/>
      <c r="L33" s="5"/>
    </row>
    <row r="34" spans="1:12" ht="60">
      <c r="A34" s="46"/>
      <c r="B34" s="41"/>
      <c r="C34" s="29"/>
      <c r="D34" s="29"/>
      <c r="E34" s="42"/>
      <c r="F34" s="17" t="s">
        <v>225</v>
      </c>
      <c r="G34" s="4" t="s">
        <v>5</v>
      </c>
      <c r="H34" s="84">
        <v>40</v>
      </c>
      <c r="I34" s="84">
        <v>59.4</v>
      </c>
      <c r="J34" s="84">
        <f t="shared" si="1"/>
        <v>148.5</v>
      </c>
      <c r="K34" s="85"/>
      <c r="L34" s="5"/>
    </row>
    <row r="35" spans="1:12" ht="60">
      <c r="A35" s="46"/>
      <c r="B35" s="41"/>
      <c r="C35" s="29"/>
      <c r="D35" s="29"/>
      <c r="E35" s="42"/>
      <c r="F35" s="17" t="s">
        <v>226</v>
      </c>
      <c r="G35" s="4" t="s">
        <v>5</v>
      </c>
      <c r="H35" s="84">
        <v>15</v>
      </c>
      <c r="I35" s="84">
        <v>20.7</v>
      </c>
      <c r="J35" s="84">
        <f t="shared" si="1"/>
        <v>138</v>
      </c>
      <c r="K35" s="85"/>
      <c r="L35" s="5"/>
    </row>
    <row r="36" spans="1:12" ht="74.25" customHeight="1">
      <c r="A36" s="46"/>
      <c r="B36" s="41"/>
      <c r="C36" s="29"/>
      <c r="D36" s="29"/>
      <c r="E36" s="42"/>
      <c r="F36" s="17" t="s">
        <v>227</v>
      </c>
      <c r="G36" s="4" t="s">
        <v>5</v>
      </c>
      <c r="H36" s="84">
        <v>80</v>
      </c>
      <c r="I36" s="84">
        <v>100</v>
      </c>
      <c r="J36" s="84">
        <f t="shared" si="1"/>
        <v>125</v>
      </c>
      <c r="K36" s="85"/>
      <c r="L36" s="5"/>
    </row>
    <row r="37" spans="1:12" ht="27.75" customHeight="1">
      <c r="A37" s="66" t="s">
        <v>228</v>
      </c>
      <c r="B37" s="88" t="s">
        <v>8</v>
      </c>
      <c r="C37" s="89">
        <f>C38+C39+C40</f>
        <v>188304.11</v>
      </c>
      <c r="D37" s="89">
        <f>D38+D39+D40</f>
        <v>188246.5</v>
      </c>
      <c r="E37" s="90">
        <f>D37/C37*100</f>
        <v>99.96940587223509</v>
      </c>
      <c r="F37" s="88" t="s">
        <v>8</v>
      </c>
      <c r="G37" s="91"/>
      <c r="H37" s="92"/>
      <c r="I37" s="92"/>
      <c r="J37" s="93">
        <f>SUM(J38:J45)/7</f>
        <v>114.62355212355213</v>
      </c>
      <c r="K37" s="94">
        <f>J37/E37</f>
        <v>1.1465863093159285</v>
      </c>
      <c r="L37" s="5" t="s">
        <v>4</v>
      </c>
    </row>
    <row r="38" spans="1:12" ht="24">
      <c r="A38" s="67"/>
      <c r="B38" s="19" t="s">
        <v>21</v>
      </c>
      <c r="C38" s="95">
        <v>52673</v>
      </c>
      <c r="D38" s="95">
        <v>52615.39</v>
      </c>
      <c r="E38" s="96">
        <f>D38/C38*100</f>
        <v>99.8906270764908</v>
      </c>
      <c r="F38" s="17" t="s">
        <v>229</v>
      </c>
      <c r="G38" s="4" t="s">
        <v>5</v>
      </c>
      <c r="H38" s="4">
        <v>88.8</v>
      </c>
      <c r="I38" s="4">
        <v>90.9</v>
      </c>
      <c r="J38" s="84">
        <f aca="true" t="shared" si="2" ref="J38:J45">I38/H38*100</f>
        <v>102.36486486486487</v>
      </c>
      <c r="K38" s="85"/>
      <c r="L38" s="8"/>
    </row>
    <row r="39" spans="1:12" ht="27.75" customHeight="1">
      <c r="A39" s="97"/>
      <c r="B39" s="19" t="s">
        <v>10</v>
      </c>
      <c r="C39" s="3">
        <v>132683.31</v>
      </c>
      <c r="D39" s="3">
        <v>132683.31</v>
      </c>
      <c r="E39" s="96">
        <f>D39/C39*100</f>
        <v>100</v>
      </c>
      <c r="F39" s="17" t="s">
        <v>74</v>
      </c>
      <c r="G39" s="4" t="s">
        <v>5</v>
      </c>
      <c r="H39" s="4">
        <v>100</v>
      </c>
      <c r="I39" s="4">
        <v>100</v>
      </c>
      <c r="J39" s="84">
        <f t="shared" si="2"/>
        <v>100</v>
      </c>
      <c r="K39" s="85"/>
      <c r="L39" s="8"/>
    </row>
    <row r="40" spans="1:12" ht="24">
      <c r="A40" s="97"/>
      <c r="B40" s="4" t="s">
        <v>77</v>
      </c>
      <c r="C40" s="3">
        <v>2947.8</v>
      </c>
      <c r="D40" s="3">
        <v>2947.8</v>
      </c>
      <c r="E40" s="96">
        <f>D40/C40*100</f>
        <v>100</v>
      </c>
      <c r="F40" s="17" t="s">
        <v>75</v>
      </c>
      <c r="G40" s="4" t="s">
        <v>5</v>
      </c>
      <c r="H40" s="4">
        <v>100</v>
      </c>
      <c r="I40" s="4">
        <v>100</v>
      </c>
      <c r="J40" s="84">
        <f t="shared" si="2"/>
        <v>100</v>
      </c>
      <c r="K40" s="85"/>
      <c r="L40" s="8"/>
    </row>
    <row r="41" spans="1:12" ht="60">
      <c r="A41" s="97"/>
      <c r="B41" s="10"/>
      <c r="C41" s="10"/>
      <c r="D41" s="10"/>
      <c r="E41" s="10"/>
      <c r="F41" s="17" t="s">
        <v>76</v>
      </c>
      <c r="G41" s="4" t="s">
        <v>5</v>
      </c>
      <c r="H41" s="4">
        <v>100</v>
      </c>
      <c r="I41" s="4">
        <v>100</v>
      </c>
      <c r="J41" s="84">
        <f t="shared" si="2"/>
        <v>100</v>
      </c>
      <c r="K41" s="85"/>
      <c r="L41" s="8"/>
    </row>
    <row r="42" spans="1:12" ht="63.75" customHeight="1">
      <c r="A42" s="97"/>
      <c r="B42" s="10"/>
      <c r="C42" s="10"/>
      <c r="D42" s="10"/>
      <c r="E42" s="10"/>
      <c r="F42" s="17" t="s">
        <v>230</v>
      </c>
      <c r="G42" s="4" t="s">
        <v>5</v>
      </c>
      <c r="H42" s="4">
        <v>30</v>
      </c>
      <c r="I42" s="4">
        <v>30</v>
      </c>
      <c r="J42" s="84">
        <f t="shared" si="2"/>
        <v>100</v>
      </c>
      <c r="K42" s="85"/>
      <c r="L42" s="8"/>
    </row>
    <row r="43" spans="1:12" ht="38.25" customHeight="1">
      <c r="A43" s="97"/>
      <c r="B43" s="10"/>
      <c r="C43" s="10"/>
      <c r="D43" s="10"/>
      <c r="E43" s="10"/>
      <c r="F43" s="17" t="s">
        <v>231</v>
      </c>
      <c r="G43" s="4" t="s">
        <v>5</v>
      </c>
      <c r="H43" s="4">
        <v>30</v>
      </c>
      <c r="I43" s="4">
        <v>30</v>
      </c>
      <c r="J43" s="84">
        <f t="shared" si="2"/>
        <v>100</v>
      </c>
      <c r="K43" s="85"/>
      <c r="L43" s="8"/>
    </row>
    <row r="44" spans="1:12" ht="72.75" customHeight="1">
      <c r="A44" s="97"/>
      <c r="B44" s="10"/>
      <c r="C44" s="10"/>
      <c r="D44" s="10"/>
      <c r="E44" s="10"/>
      <c r="F44" s="17" t="s">
        <v>232</v>
      </c>
      <c r="G44" s="4" t="s">
        <v>5</v>
      </c>
      <c r="H44" s="4">
        <v>100</v>
      </c>
      <c r="I44" s="4">
        <v>100</v>
      </c>
      <c r="J44" s="84">
        <f t="shared" si="2"/>
        <v>100</v>
      </c>
      <c r="K44" s="85"/>
      <c r="L44" s="8"/>
    </row>
    <row r="45" spans="1:12" ht="49.5" customHeight="1">
      <c r="A45" s="97"/>
      <c r="B45" s="10"/>
      <c r="C45" s="10"/>
      <c r="D45" s="10"/>
      <c r="E45" s="10"/>
      <c r="F45" s="17" t="s">
        <v>233</v>
      </c>
      <c r="G45" s="4" t="s">
        <v>0</v>
      </c>
      <c r="H45" s="4">
        <v>348</v>
      </c>
      <c r="I45" s="4">
        <v>348</v>
      </c>
      <c r="J45" s="84">
        <f t="shared" si="2"/>
        <v>100</v>
      </c>
      <c r="K45" s="85"/>
      <c r="L45" s="8"/>
    </row>
    <row r="46" spans="1:12" s="7" customFormat="1" ht="29.25" customHeight="1">
      <c r="A46" s="66" t="s">
        <v>234</v>
      </c>
      <c r="B46" s="88" t="s">
        <v>2</v>
      </c>
      <c r="C46" s="22">
        <f>C47+C48</f>
        <v>47569.729999999996</v>
      </c>
      <c r="D46" s="22">
        <f>D47+D48</f>
        <v>43148.15</v>
      </c>
      <c r="E46" s="20">
        <f>D46/C46*100</f>
        <v>90.7050555048347</v>
      </c>
      <c r="F46" s="5" t="s">
        <v>2</v>
      </c>
      <c r="G46" s="5"/>
      <c r="H46" s="5"/>
      <c r="I46" s="5"/>
      <c r="J46" s="93">
        <f>SUM(J47:J52)/6</f>
        <v>95.15151515151514</v>
      </c>
      <c r="K46" s="94">
        <f>J46/E46</f>
        <v>1.0490210785047525</v>
      </c>
      <c r="L46" s="5" t="s">
        <v>4</v>
      </c>
    </row>
    <row r="47" spans="1:12" s="7" customFormat="1" ht="36">
      <c r="A47" s="67"/>
      <c r="B47" s="19" t="s">
        <v>21</v>
      </c>
      <c r="C47" s="3">
        <v>16696.75</v>
      </c>
      <c r="D47" s="3">
        <v>12354.81</v>
      </c>
      <c r="E47" s="86">
        <f>D47/C47*100</f>
        <v>73.99529848623236</v>
      </c>
      <c r="F47" s="98" t="s">
        <v>99</v>
      </c>
      <c r="G47" s="4" t="s">
        <v>1</v>
      </c>
      <c r="H47" s="4">
        <v>27</v>
      </c>
      <c r="I47" s="99">
        <v>27</v>
      </c>
      <c r="J47" s="84">
        <f aca="true" t="shared" si="3" ref="J47:J52">I47/H47*100</f>
        <v>100</v>
      </c>
      <c r="K47" s="85"/>
      <c r="L47" s="8"/>
    </row>
    <row r="48" spans="1:12" s="7" customFormat="1" ht="41.25" customHeight="1">
      <c r="A48" s="67"/>
      <c r="B48" s="19" t="s">
        <v>10</v>
      </c>
      <c r="C48" s="3">
        <v>30872.98</v>
      </c>
      <c r="D48" s="3">
        <v>30793.34</v>
      </c>
      <c r="E48" s="86">
        <f>D48/C48*100</f>
        <v>99.74203980308995</v>
      </c>
      <c r="F48" s="17" t="s">
        <v>235</v>
      </c>
      <c r="G48" s="4" t="s">
        <v>1</v>
      </c>
      <c r="H48" s="4">
        <v>3</v>
      </c>
      <c r="I48" s="99">
        <v>3</v>
      </c>
      <c r="J48" s="84">
        <f t="shared" si="3"/>
        <v>100</v>
      </c>
      <c r="K48" s="85"/>
      <c r="L48" s="8"/>
    </row>
    <row r="49" spans="1:12" s="7" customFormat="1" ht="24">
      <c r="A49" s="67"/>
      <c r="B49" s="19"/>
      <c r="C49" s="3"/>
      <c r="D49" s="3"/>
      <c r="E49" s="86"/>
      <c r="F49" s="17" t="s">
        <v>100</v>
      </c>
      <c r="G49" s="4" t="s">
        <v>1</v>
      </c>
      <c r="H49" s="4">
        <v>30</v>
      </c>
      <c r="I49" s="99">
        <v>30</v>
      </c>
      <c r="J49" s="84">
        <f t="shared" si="3"/>
        <v>100</v>
      </c>
      <c r="K49" s="85"/>
      <c r="L49" s="8"/>
    </row>
    <row r="50" spans="1:12" s="7" customFormat="1" ht="36">
      <c r="A50" s="67"/>
      <c r="B50" s="19"/>
      <c r="C50" s="3"/>
      <c r="D50" s="3"/>
      <c r="E50" s="86"/>
      <c r="F50" s="17" t="s">
        <v>101</v>
      </c>
      <c r="G50" s="4" t="s">
        <v>1</v>
      </c>
      <c r="H50" s="4">
        <v>11</v>
      </c>
      <c r="I50" s="99">
        <v>10</v>
      </c>
      <c r="J50" s="84">
        <f t="shared" si="3"/>
        <v>90.9090909090909</v>
      </c>
      <c r="K50" s="85"/>
      <c r="L50" s="8"/>
    </row>
    <row r="51" spans="1:12" s="7" customFormat="1" ht="36">
      <c r="A51" s="67"/>
      <c r="B51" s="19"/>
      <c r="C51" s="3"/>
      <c r="D51" s="3"/>
      <c r="E51" s="86"/>
      <c r="F51" s="17" t="s">
        <v>102</v>
      </c>
      <c r="G51" s="4" t="s">
        <v>1</v>
      </c>
      <c r="H51" s="4">
        <v>5</v>
      </c>
      <c r="I51" s="99">
        <v>4</v>
      </c>
      <c r="J51" s="84">
        <f t="shared" si="3"/>
        <v>80</v>
      </c>
      <c r="K51" s="85"/>
      <c r="L51" s="8"/>
    </row>
    <row r="52" spans="1:12" s="7" customFormat="1" ht="48">
      <c r="A52" s="28"/>
      <c r="B52" s="19"/>
      <c r="C52" s="3"/>
      <c r="D52" s="3"/>
      <c r="E52" s="86"/>
      <c r="F52" s="17" t="s">
        <v>184</v>
      </c>
      <c r="G52" s="4" t="s">
        <v>1</v>
      </c>
      <c r="H52" s="4">
        <v>2</v>
      </c>
      <c r="I52" s="99">
        <v>2</v>
      </c>
      <c r="J52" s="84">
        <f t="shared" si="3"/>
        <v>100</v>
      </c>
      <c r="K52" s="85"/>
      <c r="L52" s="8"/>
    </row>
    <row r="53" spans="1:12" ht="24" customHeight="1">
      <c r="A53" s="69" t="s">
        <v>165</v>
      </c>
      <c r="B53" s="22" t="s">
        <v>2</v>
      </c>
      <c r="C53" s="90">
        <f>C54+C55</f>
        <v>906.18</v>
      </c>
      <c r="D53" s="90">
        <f>D54+D55</f>
        <v>905.3199999999999</v>
      </c>
      <c r="E53" s="90">
        <f>D53/C53*100</f>
        <v>99.9050961177691</v>
      </c>
      <c r="F53" s="22" t="s">
        <v>2</v>
      </c>
      <c r="G53" s="5"/>
      <c r="H53" s="3"/>
      <c r="I53" s="3"/>
      <c r="J53" s="22">
        <f>(J54+J55+J56+J57+J58+J59+J60+J61+J62+J63+J64+J66+J65)/13</f>
        <v>113.43457117595048</v>
      </c>
      <c r="K53" s="94">
        <f>J53/E53</f>
        <v>1.135423272524884</v>
      </c>
      <c r="L53" s="5" t="s">
        <v>4</v>
      </c>
    </row>
    <row r="54" spans="1:12" ht="61.5" customHeight="1">
      <c r="A54" s="69"/>
      <c r="B54" s="19" t="s">
        <v>21</v>
      </c>
      <c r="C54" s="3">
        <v>679.78</v>
      </c>
      <c r="D54" s="3">
        <v>678.92</v>
      </c>
      <c r="E54" s="3">
        <f>D54/C54*100</f>
        <v>99.87348848156756</v>
      </c>
      <c r="F54" s="17" t="s">
        <v>108</v>
      </c>
      <c r="G54" s="19" t="s">
        <v>0</v>
      </c>
      <c r="H54" s="25">
        <v>2016</v>
      </c>
      <c r="I54" s="25">
        <v>2100</v>
      </c>
      <c r="J54" s="3">
        <f aca="true" t="shared" si="4" ref="J54:J64">I54/H54*100</f>
        <v>104.16666666666667</v>
      </c>
      <c r="K54" s="10"/>
      <c r="L54" s="4"/>
    </row>
    <row r="55" spans="1:12" ht="72">
      <c r="A55" s="69"/>
      <c r="B55" s="19" t="s">
        <v>10</v>
      </c>
      <c r="C55" s="3">
        <v>226.4</v>
      </c>
      <c r="D55" s="3">
        <v>226.4</v>
      </c>
      <c r="E55" s="3">
        <f>D55/C55*100</f>
        <v>100</v>
      </c>
      <c r="F55" s="17" t="s">
        <v>103</v>
      </c>
      <c r="G55" s="19" t="s">
        <v>5</v>
      </c>
      <c r="H55" s="23">
        <v>0.1</v>
      </c>
      <c r="I55" s="23">
        <v>0.1</v>
      </c>
      <c r="J55" s="3">
        <f t="shared" si="4"/>
        <v>100</v>
      </c>
      <c r="K55" s="10"/>
      <c r="L55" s="4"/>
    </row>
    <row r="56" spans="1:12" ht="75" customHeight="1">
      <c r="A56" s="69"/>
      <c r="B56" s="19"/>
      <c r="C56" s="3"/>
      <c r="D56" s="3"/>
      <c r="E56" s="21"/>
      <c r="F56" s="17" t="s">
        <v>296</v>
      </c>
      <c r="G56" s="19" t="s">
        <v>5</v>
      </c>
      <c r="H56" s="25">
        <v>20</v>
      </c>
      <c r="I56" s="25">
        <v>20</v>
      </c>
      <c r="J56" s="3">
        <f t="shared" si="4"/>
        <v>100</v>
      </c>
      <c r="K56" s="10"/>
      <c r="L56" s="4"/>
    </row>
    <row r="57" spans="1:12" ht="50.25" customHeight="1">
      <c r="A57" s="69"/>
      <c r="B57" s="19"/>
      <c r="C57" s="3"/>
      <c r="D57" s="3"/>
      <c r="E57" s="21"/>
      <c r="F57" s="17" t="s">
        <v>104</v>
      </c>
      <c r="G57" s="19" t="s">
        <v>1</v>
      </c>
      <c r="H57" s="25">
        <v>2</v>
      </c>
      <c r="I57" s="25">
        <v>3</v>
      </c>
      <c r="J57" s="3">
        <f t="shared" si="4"/>
        <v>150</v>
      </c>
      <c r="K57" s="10"/>
      <c r="L57" s="5"/>
    </row>
    <row r="58" spans="1:12" ht="61.5" customHeight="1">
      <c r="A58" s="69"/>
      <c r="B58" s="19"/>
      <c r="C58" s="3"/>
      <c r="D58" s="3"/>
      <c r="E58" s="21"/>
      <c r="F58" s="17" t="s">
        <v>297</v>
      </c>
      <c r="G58" s="19" t="s">
        <v>0</v>
      </c>
      <c r="H58" s="25">
        <v>2289</v>
      </c>
      <c r="I58" s="25">
        <v>2289</v>
      </c>
      <c r="J58" s="3">
        <f t="shared" si="4"/>
        <v>100</v>
      </c>
      <c r="K58" s="10"/>
      <c r="L58" s="4"/>
    </row>
    <row r="59" spans="1:12" ht="39" customHeight="1">
      <c r="A59" s="69"/>
      <c r="B59" s="10"/>
      <c r="C59" s="3"/>
      <c r="D59" s="24"/>
      <c r="E59" s="10"/>
      <c r="F59" s="17" t="s">
        <v>81</v>
      </c>
      <c r="G59" s="19" t="s">
        <v>1</v>
      </c>
      <c r="H59" s="25">
        <v>32</v>
      </c>
      <c r="I59" s="25">
        <v>32</v>
      </c>
      <c r="J59" s="3">
        <f t="shared" si="4"/>
        <v>100</v>
      </c>
      <c r="K59" s="10"/>
      <c r="L59" s="4"/>
    </row>
    <row r="60" spans="1:12" ht="48">
      <c r="A60" s="10"/>
      <c r="B60" s="10"/>
      <c r="C60" s="10"/>
      <c r="D60" s="10"/>
      <c r="E60" s="10"/>
      <c r="F60" s="17" t="s">
        <v>105</v>
      </c>
      <c r="G60" s="19" t="s">
        <v>0</v>
      </c>
      <c r="H60" s="25">
        <v>185</v>
      </c>
      <c r="I60" s="25">
        <v>185</v>
      </c>
      <c r="J60" s="23">
        <f t="shared" si="4"/>
        <v>100</v>
      </c>
      <c r="K60" s="23"/>
      <c r="L60" s="4"/>
    </row>
    <row r="61" spans="1:13" ht="53.25" customHeight="1">
      <c r="A61" s="10"/>
      <c r="B61" s="10"/>
      <c r="C61" s="10"/>
      <c r="D61" s="10"/>
      <c r="E61" s="10"/>
      <c r="F61" s="17" t="s">
        <v>106</v>
      </c>
      <c r="G61" s="19" t="s">
        <v>1</v>
      </c>
      <c r="H61" s="25">
        <v>10</v>
      </c>
      <c r="I61" s="25">
        <v>11</v>
      </c>
      <c r="J61" s="23">
        <f t="shared" si="4"/>
        <v>110.00000000000001</v>
      </c>
      <c r="K61" s="23"/>
      <c r="L61" s="4"/>
      <c r="M61" s="13"/>
    </row>
    <row r="62" spans="1:13" ht="73.5" customHeight="1">
      <c r="A62" s="10"/>
      <c r="B62" s="10"/>
      <c r="C62" s="10"/>
      <c r="D62" s="10"/>
      <c r="E62" s="10"/>
      <c r="F62" s="17" t="s">
        <v>107</v>
      </c>
      <c r="G62" s="19" t="s">
        <v>0</v>
      </c>
      <c r="H62" s="25">
        <v>174</v>
      </c>
      <c r="I62" s="25">
        <v>176</v>
      </c>
      <c r="J62" s="23">
        <f t="shared" si="4"/>
        <v>101.14942528735634</v>
      </c>
      <c r="K62" s="23"/>
      <c r="L62" s="4"/>
      <c r="M62" s="13"/>
    </row>
    <row r="63" spans="1:13" ht="59.25" customHeight="1">
      <c r="A63" s="10"/>
      <c r="B63" s="10"/>
      <c r="C63" s="10"/>
      <c r="D63" s="10"/>
      <c r="E63" s="10"/>
      <c r="F63" s="100" t="s">
        <v>298</v>
      </c>
      <c r="G63" s="19" t="s">
        <v>1</v>
      </c>
      <c r="H63" s="25">
        <v>1</v>
      </c>
      <c r="I63" s="25">
        <v>1</v>
      </c>
      <c r="J63" s="23">
        <f t="shared" si="4"/>
        <v>100</v>
      </c>
      <c r="K63" s="23"/>
      <c r="L63" s="4"/>
      <c r="M63" s="13"/>
    </row>
    <row r="64" spans="1:13" ht="26.25" customHeight="1">
      <c r="A64" s="10"/>
      <c r="B64" s="10"/>
      <c r="C64" s="10"/>
      <c r="D64" s="10"/>
      <c r="E64" s="10"/>
      <c r="F64" s="100" t="s">
        <v>109</v>
      </c>
      <c r="G64" s="19" t="s">
        <v>0</v>
      </c>
      <c r="H64" s="25">
        <v>75</v>
      </c>
      <c r="I64" s="25">
        <v>82</v>
      </c>
      <c r="J64" s="23">
        <f t="shared" si="4"/>
        <v>109.33333333333333</v>
      </c>
      <c r="K64" s="23"/>
      <c r="L64" s="4"/>
      <c r="M64" s="13"/>
    </row>
    <row r="65" spans="1:13" ht="62.25" customHeight="1">
      <c r="A65" s="10"/>
      <c r="B65" s="10"/>
      <c r="C65" s="10"/>
      <c r="D65" s="10"/>
      <c r="E65" s="10"/>
      <c r="F65" s="100" t="s">
        <v>110</v>
      </c>
      <c r="G65" s="19" t="s">
        <v>0</v>
      </c>
      <c r="H65" s="25">
        <v>2822</v>
      </c>
      <c r="I65" s="25">
        <v>2822</v>
      </c>
      <c r="J65" s="23">
        <f>I65/H65*100</f>
        <v>100</v>
      </c>
      <c r="K65" s="23"/>
      <c r="L65" s="5"/>
      <c r="M65" s="13"/>
    </row>
    <row r="66" spans="1:12" ht="84.75" customHeight="1">
      <c r="A66" s="10"/>
      <c r="B66" s="10"/>
      <c r="C66" s="10"/>
      <c r="D66" s="10"/>
      <c r="E66" s="10"/>
      <c r="F66" s="100" t="s">
        <v>185</v>
      </c>
      <c r="G66" s="19" t="s">
        <v>0</v>
      </c>
      <c r="H66" s="25">
        <v>2</v>
      </c>
      <c r="I66" s="25">
        <v>4</v>
      </c>
      <c r="J66" s="23">
        <f>I66/H66*100</f>
        <v>200</v>
      </c>
      <c r="K66" s="23"/>
      <c r="L66" s="5"/>
    </row>
    <row r="67" spans="1:12" ht="26.25" customHeight="1">
      <c r="A67" s="57" t="s">
        <v>25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9"/>
    </row>
    <row r="68" spans="1:12" ht="36" customHeight="1">
      <c r="A68" s="66" t="s">
        <v>111</v>
      </c>
      <c r="B68" s="22" t="s">
        <v>2</v>
      </c>
      <c r="C68" s="90">
        <f>C69</f>
        <v>8465.55</v>
      </c>
      <c r="D68" s="90">
        <f>D69</f>
        <v>8285.97</v>
      </c>
      <c r="E68" s="90">
        <f>+D68/C68*100</f>
        <v>97.8786965997484</v>
      </c>
      <c r="F68" s="22" t="s">
        <v>2</v>
      </c>
      <c r="G68" s="5"/>
      <c r="H68" s="71"/>
      <c r="I68" s="88"/>
      <c r="J68" s="22">
        <v>100</v>
      </c>
      <c r="K68" s="94">
        <f>J68/E68</f>
        <v>1.0216727794090492</v>
      </c>
      <c r="L68" s="5" t="s">
        <v>22</v>
      </c>
    </row>
    <row r="69" spans="1:12" ht="28.5" customHeight="1">
      <c r="A69" s="67"/>
      <c r="B69" s="19" t="s">
        <v>21</v>
      </c>
      <c r="C69" s="3">
        <v>8465.55</v>
      </c>
      <c r="D69" s="3">
        <v>8285.97</v>
      </c>
      <c r="E69" s="3">
        <f>D69/C69*100</f>
        <v>97.8786965997484</v>
      </c>
      <c r="F69" s="17" t="s">
        <v>251</v>
      </c>
      <c r="G69" s="19" t="s">
        <v>7</v>
      </c>
      <c r="H69" s="21">
        <v>6</v>
      </c>
      <c r="I69" s="21">
        <v>6</v>
      </c>
      <c r="J69" s="3">
        <f>(I69/H69)*100</f>
        <v>100</v>
      </c>
      <c r="K69" s="19"/>
      <c r="L69" s="5"/>
    </row>
    <row r="70" spans="1:12" ht="24">
      <c r="A70" s="68"/>
      <c r="B70" s="19"/>
      <c r="C70" s="3"/>
      <c r="D70" s="3"/>
      <c r="E70" s="3"/>
      <c r="F70" s="17" t="s">
        <v>252</v>
      </c>
      <c r="G70" s="4" t="s">
        <v>68</v>
      </c>
      <c r="H70" s="21">
        <v>65.9</v>
      </c>
      <c r="I70" s="21">
        <v>65.9</v>
      </c>
      <c r="J70" s="3">
        <f>(I70/H70)*100</f>
        <v>100</v>
      </c>
      <c r="K70" s="19"/>
      <c r="L70" s="4"/>
    </row>
    <row r="71" spans="1:12" ht="25.5" customHeight="1">
      <c r="A71" s="66" t="s">
        <v>198</v>
      </c>
      <c r="B71" s="22" t="s">
        <v>2</v>
      </c>
      <c r="C71" s="90">
        <f>C72+C73</f>
        <v>30786.47</v>
      </c>
      <c r="D71" s="90">
        <f>D72+D73</f>
        <v>30500.100000000002</v>
      </c>
      <c r="E71" s="90">
        <f>+D71/C71*100</f>
        <v>99.06981865735176</v>
      </c>
      <c r="F71" s="22" t="s">
        <v>2</v>
      </c>
      <c r="G71" s="5"/>
      <c r="H71" s="71"/>
      <c r="I71" s="88"/>
      <c r="J71" s="22">
        <f>SUM(J72:J76)/5</f>
        <v>100</v>
      </c>
      <c r="K71" s="94">
        <f>J71/E71</f>
        <v>1.009389149543772</v>
      </c>
      <c r="L71" s="5" t="s">
        <v>22</v>
      </c>
    </row>
    <row r="72" spans="1:12" ht="18.75" customHeight="1">
      <c r="A72" s="67"/>
      <c r="B72" s="19" t="s">
        <v>21</v>
      </c>
      <c r="C72" s="3">
        <v>24986.88</v>
      </c>
      <c r="D72" s="3">
        <v>24707.31</v>
      </c>
      <c r="E72" s="3">
        <f>D72/C72*100</f>
        <v>98.88113281850315</v>
      </c>
      <c r="F72" s="101" t="s">
        <v>66</v>
      </c>
      <c r="G72" s="19" t="s">
        <v>7</v>
      </c>
      <c r="H72" s="19">
        <v>24</v>
      </c>
      <c r="I72" s="19">
        <v>24</v>
      </c>
      <c r="J72" s="3">
        <f>I72/H72*100</f>
        <v>100</v>
      </c>
      <c r="K72" s="19"/>
      <c r="L72" s="4"/>
    </row>
    <row r="73" spans="1:12" ht="18" customHeight="1">
      <c r="A73" s="67"/>
      <c r="B73" s="3" t="s">
        <v>10</v>
      </c>
      <c r="C73" s="3">
        <v>5799.59</v>
      </c>
      <c r="D73" s="3">
        <v>5792.79</v>
      </c>
      <c r="E73" s="3">
        <f>D73/C73*100</f>
        <v>99.88275033235108</v>
      </c>
      <c r="F73" s="17" t="s">
        <v>246</v>
      </c>
      <c r="G73" s="19" t="s">
        <v>67</v>
      </c>
      <c r="H73" s="19">
        <v>2245.1</v>
      </c>
      <c r="I73" s="19">
        <v>2245.1</v>
      </c>
      <c r="J73" s="3">
        <f>I73/H73*100</f>
        <v>100</v>
      </c>
      <c r="K73" s="19"/>
      <c r="L73" s="5"/>
    </row>
    <row r="74" spans="1:12" ht="19.5" customHeight="1">
      <c r="A74" s="67"/>
      <c r="B74" s="19"/>
      <c r="C74" s="3"/>
      <c r="D74" s="3"/>
      <c r="E74" s="3"/>
      <c r="F74" s="17" t="s">
        <v>84</v>
      </c>
      <c r="G74" s="19" t="s">
        <v>67</v>
      </c>
      <c r="H74" s="19">
        <v>16720</v>
      </c>
      <c r="I74" s="19">
        <v>16720</v>
      </c>
      <c r="J74" s="3">
        <f>I74/H74*100</f>
        <v>100</v>
      </c>
      <c r="K74" s="19"/>
      <c r="L74" s="4"/>
    </row>
    <row r="75" spans="1:12" ht="20.25" customHeight="1">
      <c r="A75" s="67"/>
      <c r="B75" s="10"/>
      <c r="C75" s="19"/>
      <c r="D75" s="19"/>
      <c r="E75" s="102"/>
      <c r="F75" s="17" t="s">
        <v>112</v>
      </c>
      <c r="G75" s="19" t="s">
        <v>68</v>
      </c>
      <c r="H75" s="19">
        <v>5.8</v>
      </c>
      <c r="I75" s="19">
        <v>5.8</v>
      </c>
      <c r="J75" s="3">
        <f>I75/H75*100</f>
        <v>100</v>
      </c>
      <c r="K75" s="19"/>
      <c r="L75" s="4"/>
    </row>
    <row r="76" spans="1:12" ht="22.5" customHeight="1">
      <c r="A76" s="67"/>
      <c r="B76" s="10"/>
      <c r="C76" s="19"/>
      <c r="D76" s="19"/>
      <c r="E76" s="102"/>
      <c r="F76" s="17" t="s">
        <v>199</v>
      </c>
      <c r="G76" s="19" t="s">
        <v>68</v>
      </c>
      <c r="H76" s="19">
        <v>0.754</v>
      </c>
      <c r="I76" s="19">
        <v>0.754</v>
      </c>
      <c r="J76" s="3">
        <f>I76/H76*100</f>
        <v>100</v>
      </c>
      <c r="K76" s="19"/>
      <c r="L76" s="4"/>
    </row>
    <row r="77" spans="1:12" ht="22.5" customHeight="1">
      <c r="A77" s="69" t="s">
        <v>89</v>
      </c>
      <c r="B77" s="22" t="s">
        <v>2</v>
      </c>
      <c r="C77" s="90">
        <f>SUM(C78:C81)</f>
        <v>26687.97</v>
      </c>
      <c r="D77" s="90">
        <f>SUM(D78:D81)</f>
        <v>25005.370000000003</v>
      </c>
      <c r="E77" s="90">
        <f>D77/C77*100</f>
        <v>93.69528667785524</v>
      </c>
      <c r="F77" s="22" t="s">
        <v>2</v>
      </c>
      <c r="G77" s="5"/>
      <c r="H77" s="71"/>
      <c r="I77" s="88"/>
      <c r="J77" s="22">
        <f>SUM(J78:J82)/5</f>
        <v>100</v>
      </c>
      <c r="K77" s="94">
        <f>J77/E77</f>
        <v>1.067289546205475</v>
      </c>
      <c r="L77" s="5" t="s">
        <v>22</v>
      </c>
    </row>
    <row r="78" spans="1:12" ht="37.5" customHeight="1">
      <c r="A78" s="69"/>
      <c r="B78" s="103" t="s">
        <v>21</v>
      </c>
      <c r="C78" s="103">
        <v>8724.9</v>
      </c>
      <c r="D78" s="103">
        <v>7042.36</v>
      </c>
      <c r="E78" s="104">
        <f>D78/C78*100</f>
        <v>80.71565290146592</v>
      </c>
      <c r="F78" s="17" t="s">
        <v>300</v>
      </c>
      <c r="G78" s="105" t="s">
        <v>68</v>
      </c>
      <c r="H78" s="24">
        <v>0.368</v>
      </c>
      <c r="I78" s="19">
        <v>0.368</v>
      </c>
      <c r="J78" s="3">
        <f>I78/H78*100</f>
        <v>100</v>
      </c>
      <c r="K78" s="21"/>
      <c r="L78" s="4"/>
    </row>
    <row r="79" spans="1:12" ht="27" customHeight="1">
      <c r="A79" s="106"/>
      <c r="B79" s="3" t="s">
        <v>10</v>
      </c>
      <c r="C79" s="3">
        <v>15401.92</v>
      </c>
      <c r="D79" s="3">
        <v>15401.86</v>
      </c>
      <c r="E79" s="90">
        <f>D79/C79*100</f>
        <v>99.99961043817915</v>
      </c>
      <c r="F79" s="17" t="s">
        <v>90</v>
      </c>
      <c r="G79" s="105" t="s">
        <v>68</v>
      </c>
      <c r="H79" s="107">
        <v>0.971</v>
      </c>
      <c r="I79" s="107">
        <v>0.971</v>
      </c>
      <c r="J79" s="103">
        <v>100</v>
      </c>
      <c r="K79" s="19"/>
      <c r="L79" s="4"/>
    </row>
    <row r="80" spans="1:12" ht="26.25" customHeight="1">
      <c r="A80" s="106"/>
      <c r="B80" s="3" t="s">
        <v>9</v>
      </c>
      <c r="C80" s="3">
        <v>2561.15</v>
      </c>
      <c r="D80" s="3">
        <v>2561.15</v>
      </c>
      <c r="E80" s="90">
        <f>D80/C80*100</f>
        <v>100</v>
      </c>
      <c r="F80" s="17" t="s">
        <v>302</v>
      </c>
      <c r="G80" s="19" t="s">
        <v>62</v>
      </c>
      <c r="H80" s="19">
        <v>7</v>
      </c>
      <c r="I80" s="19">
        <v>7</v>
      </c>
      <c r="J80" s="3">
        <f>(I80/H80)*100</f>
        <v>100</v>
      </c>
      <c r="K80" s="19"/>
      <c r="L80" s="4"/>
    </row>
    <row r="81" spans="1:12" ht="27" customHeight="1">
      <c r="A81" s="106"/>
      <c r="B81" s="3"/>
      <c r="C81" s="3"/>
      <c r="D81" s="3"/>
      <c r="E81" s="90"/>
      <c r="F81" s="17" t="s">
        <v>303</v>
      </c>
      <c r="G81" s="19" t="s">
        <v>301</v>
      </c>
      <c r="H81" s="19">
        <v>25.82</v>
      </c>
      <c r="I81" s="19">
        <v>25.82</v>
      </c>
      <c r="J81" s="3">
        <f>(I81/H81)*100</f>
        <v>100</v>
      </c>
      <c r="K81" s="19"/>
      <c r="L81" s="5"/>
    </row>
    <row r="82" spans="1:12" ht="24">
      <c r="A82" s="106"/>
      <c r="B82" s="10"/>
      <c r="C82" s="102"/>
      <c r="D82" s="102"/>
      <c r="E82" s="10"/>
      <c r="F82" s="17" t="s">
        <v>304</v>
      </c>
      <c r="G82" s="19" t="s">
        <v>1</v>
      </c>
      <c r="H82" s="19">
        <v>91</v>
      </c>
      <c r="I82" s="19">
        <v>91</v>
      </c>
      <c r="J82" s="3">
        <f>(I82/H82)*100</f>
        <v>100</v>
      </c>
      <c r="K82" s="19"/>
      <c r="L82" s="4"/>
    </row>
    <row r="83" spans="1:12" ht="24.75" customHeight="1">
      <c r="A83" s="66" t="s">
        <v>80</v>
      </c>
      <c r="B83" s="22" t="s">
        <v>2</v>
      </c>
      <c r="C83" s="90">
        <f>SUM(C84:C85)</f>
        <v>18562.4</v>
      </c>
      <c r="D83" s="90">
        <f>SUM(D84:D85)</f>
        <v>17108.34</v>
      </c>
      <c r="E83" s="90">
        <f>D83/C83*100</f>
        <v>92.1666379347498</v>
      </c>
      <c r="F83" s="22" t="s">
        <v>2</v>
      </c>
      <c r="G83" s="19"/>
      <c r="H83" s="19"/>
      <c r="I83" s="19"/>
      <c r="J83" s="22">
        <f>(J84+J85+J86)/3</f>
        <v>100</v>
      </c>
      <c r="K83" s="94">
        <f>J83/E83</f>
        <v>1.0849912966424564</v>
      </c>
      <c r="L83" s="90" t="s">
        <v>22</v>
      </c>
    </row>
    <row r="84" spans="1:12" ht="26.25" customHeight="1">
      <c r="A84" s="67"/>
      <c r="B84" s="3" t="s">
        <v>21</v>
      </c>
      <c r="C84" s="3">
        <v>5954.7</v>
      </c>
      <c r="D84" s="3">
        <v>4500.6</v>
      </c>
      <c r="E84" s="96">
        <f>D84/C84*100</f>
        <v>75.58063378507734</v>
      </c>
      <c r="F84" s="17" t="s">
        <v>91</v>
      </c>
      <c r="G84" s="19" t="s">
        <v>68</v>
      </c>
      <c r="H84" s="19">
        <v>0.368</v>
      </c>
      <c r="I84" s="19">
        <v>0.368</v>
      </c>
      <c r="J84" s="3">
        <f>(I84/H84)*100</f>
        <v>100</v>
      </c>
      <c r="K84" s="19"/>
      <c r="L84" s="96"/>
    </row>
    <row r="85" spans="1:12" ht="27" customHeight="1">
      <c r="A85" s="67"/>
      <c r="B85" s="3" t="s">
        <v>10</v>
      </c>
      <c r="C85" s="3">
        <v>12607.7</v>
      </c>
      <c r="D85" s="3">
        <v>12607.74</v>
      </c>
      <c r="E85" s="96">
        <f>D85/C85*100</f>
        <v>100.00031726643242</v>
      </c>
      <c r="F85" s="17" t="s">
        <v>90</v>
      </c>
      <c r="G85" s="19" t="s">
        <v>1</v>
      </c>
      <c r="H85" s="19">
        <v>0.971</v>
      </c>
      <c r="I85" s="19">
        <v>0.971</v>
      </c>
      <c r="J85" s="3">
        <f>(I85/H85)*100</f>
        <v>100</v>
      </c>
      <c r="K85" s="19"/>
      <c r="L85" s="96"/>
    </row>
    <row r="86" spans="1:12" ht="27" customHeight="1">
      <c r="A86" s="53"/>
      <c r="B86" s="3"/>
      <c r="C86" s="3"/>
      <c r="D86" s="3"/>
      <c r="E86" s="96"/>
      <c r="F86" s="17" t="s">
        <v>153</v>
      </c>
      <c r="G86" s="19" t="s">
        <v>133</v>
      </c>
      <c r="H86" s="19">
        <v>91</v>
      </c>
      <c r="I86" s="19">
        <v>91</v>
      </c>
      <c r="J86" s="3">
        <f>(I86/H86)*100</f>
        <v>100</v>
      </c>
      <c r="K86" s="19"/>
      <c r="L86" s="96"/>
    </row>
    <row r="87" spans="1:12" ht="26.25" customHeight="1">
      <c r="A87" s="66" t="s">
        <v>79</v>
      </c>
      <c r="B87" s="22" t="s">
        <v>2</v>
      </c>
      <c r="C87" s="90">
        <f>C88+C89+C90</f>
        <v>7848.52</v>
      </c>
      <c r="D87" s="90">
        <f>D88+D89+D90</f>
        <v>7848.52</v>
      </c>
      <c r="E87" s="90">
        <f>D87/C87*100</f>
        <v>100</v>
      </c>
      <c r="F87" s="22" t="s">
        <v>2</v>
      </c>
      <c r="G87" s="19"/>
      <c r="H87" s="19"/>
      <c r="I87" s="19"/>
      <c r="J87" s="22">
        <f>J88/1</f>
        <v>100</v>
      </c>
      <c r="K87" s="94">
        <f>J87/E87</f>
        <v>1</v>
      </c>
      <c r="L87" s="90" t="s">
        <v>4</v>
      </c>
    </row>
    <row r="88" spans="1:12" ht="36" customHeight="1">
      <c r="A88" s="67"/>
      <c r="B88" s="3" t="s">
        <v>21</v>
      </c>
      <c r="C88" s="96">
        <v>2493.15</v>
      </c>
      <c r="D88" s="96">
        <v>2493.15</v>
      </c>
      <c r="E88" s="96">
        <f>+D88/C88*100</f>
        <v>100</v>
      </c>
      <c r="F88" s="17" t="s">
        <v>92</v>
      </c>
      <c r="G88" s="19" t="s">
        <v>1</v>
      </c>
      <c r="H88" s="19">
        <v>7</v>
      </c>
      <c r="I88" s="19">
        <v>7</v>
      </c>
      <c r="J88" s="3">
        <f>(I88/H88)*100</f>
        <v>100</v>
      </c>
      <c r="K88" s="19"/>
      <c r="L88" s="34"/>
    </row>
    <row r="89" spans="1:12" ht="36" customHeight="1">
      <c r="A89" s="28"/>
      <c r="B89" s="3" t="s">
        <v>10</v>
      </c>
      <c r="C89" s="3">
        <v>2794.22</v>
      </c>
      <c r="D89" s="3">
        <v>2794.22</v>
      </c>
      <c r="E89" s="96">
        <f>D89/C89*100</f>
        <v>100</v>
      </c>
      <c r="F89" s="17"/>
      <c r="G89" s="19"/>
      <c r="H89" s="19"/>
      <c r="I89" s="19"/>
      <c r="J89" s="3"/>
      <c r="K89" s="19"/>
      <c r="L89" s="34"/>
    </row>
    <row r="90" spans="1:12" ht="36" customHeight="1">
      <c r="A90" s="28"/>
      <c r="B90" s="3" t="s">
        <v>9</v>
      </c>
      <c r="C90" s="3">
        <v>2561.15</v>
      </c>
      <c r="D90" s="3">
        <v>2561.15</v>
      </c>
      <c r="E90" s="96">
        <f>D90/C90*100</f>
        <v>100</v>
      </c>
      <c r="F90" s="17"/>
      <c r="G90" s="19"/>
      <c r="H90" s="19"/>
      <c r="I90" s="19"/>
      <c r="J90" s="3"/>
      <c r="K90" s="19"/>
      <c r="L90" s="34"/>
    </row>
    <row r="91" spans="1:12" ht="29.25" customHeight="1">
      <c r="A91" s="108" t="s">
        <v>93</v>
      </c>
      <c r="B91" s="22" t="s">
        <v>2</v>
      </c>
      <c r="C91" s="90">
        <f>C92</f>
        <v>277.05</v>
      </c>
      <c r="D91" s="90">
        <f>D92</f>
        <v>277.05</v>
      </c>
      <c r="E91" s="90">
        <f>D91/C91*100</f>
        <v>100</v>
      </c>
      <c r="F91" s="22" t="s">
        <v>2</v>
      </c>
      <c r="G91" s="19"/>
      <c r="H91" s="19"/>
      <c r="I91" s="19"/>
      <c r="J91" s="22">
        <f>J92</f>
        <v>100</v>
      </c>
      <c r="K91" s="90">
        <f>J91/E91</f>
        <v>1</v>
      </c>
      <c r="L91" s="90" t="s">
        <v>4</v>
      </c>
    </row>
    <row r="92" spans="1:12" ht="27" customHeight="1">
      <c r="A92" s="109"/>
      <c r="B92" s="3" t="s">
        <v>21</v>
      </c>
      <c r="C92" s="96">
        <v>277.05</v>
      </c>
      <c r="D92" s="96">
        <v>277.05</v>
      </c>
      <c r="E92" s="96">
        <f>D92/C92*100</f>
        <v>100</v>
      </c>
      <c r="F92" s="17" t="s">
        <v>305</v>
      </c>
      <c r="G92" s="19" t="s">
        <v>67</v>
      </c>
      <c r="H92" s="19">
        <v>25.82</v>
      </c>
      <c r="I92" s="19">
        <v>25.82</v>
      </c>
      <c r="J92" s="3">
        <f>I92/H92*100</f>
        <v>100</v>
      </c>
      <c r="K92" s="19"/>
      <c r="L92" s="96"/>
    </row>
    <row r="93" spans="1:12" ht="27.75" customHeight="1">
      <c r="A93" s="66" t="s">
        <v>255</v>
      </c>
      <c r="B93" s="22" t="s">
        <v>2</v>
      </c>
      <c r="C93" s="90">
        <f>C94</f>
        <v>3330.04</v>
      </c>
      <c r="D93" s="90">
        <f>D94</f>
        <v>2998.5</v>
      </c>
      <c r="E93" s="90">
        <f>+D93/C93*100</f>
        <v>90.04396343587464</v>
      </c>
      <c r="F93" s="22" t="s">
        <v>2</v>
      </c>
      <c r="G93" s="5"/>
      <c r="H93" s="22"/>
      <c r="I93" s="22"/>
      <c r="J93" s="22">
        <f>SUM(J94:J97)/4</f>
        <v>100</v>
      </c>
      <c r="K93" s="22">
        <f>J93/E93</f>
        <v>1.1105686176421543</v>
      </c>
      <c r="L93" s="5" t="s">
        <v>4</v>
      </c>
    </row>
    <row r="94" spans="1:12" ht="27" customHeight="1">
      <c r="A94" s="110"/>
      <c r="B94" s="19" t="s">
        <v>21</v>
      </c>
      <c r="C94" s="3">
        <v>3330.04</v>
      </c>
      <c r="D94" s="3">
        <v>2998.5</v>
      </c>
      <c r="E94" s="3">
        <f>D94/C94*100</f>
        <v>90.04396343587464</v>
      </c>
      <c r="F94" s="17" t="s">
        <v>256</v>
      </c>
      <c r="G94" s="19" t="s">
        <v>29</v>
      </c>
      <c r="H94" s="3">
        <v>213.75</v>
      </c>
      <c r="I94" s="3">
        <v>213.75</v>
      </c>
      <c r="J94" s="3">
        <f>I94/H94*100</f>
        <v>100</v>
      </c>
      <c r="K94" s="3"/>
      <c r="L94" s="96"/>
    </row>
    <row r="95" spans="1:12" ht="27" customHeight="1">
      <c r="A95" s="110"/>
      <c r="B95" s="19"/>
      <c r="C95" s="3"/>
      <c r="D95" s="3"/>
      <c r="E95" s="3"/>
      <c r="F95" s="17" t="s">
        <v>257</v>
      </c>
      <c r="G95" s="19" t="s">
        <v>1</v>
      </c>
      <c r="H95" s="3">
        <v>82</v>
      </c>
      <c r="I95" s="3">
        <v>82</v>
      </c>
      <c r="J95" s="3">
        <f>I95/H95*100</f>
        <v>100</v>
      </c>
      <c r="K95" s="3"/>
      <c r="L95" s="96"/>
    </row>
    <row r="96" spans="1:12" ht="27" customHeight="1">
      <c r="A96" s="110"/>
      <c r="B96" s="19"/>
      <c r="C96" s="3"/>
      <c r="D96" s="3"/>
      <c r="E96" s="3"/>
      <c r="F96" s="17" t="s">
        <v>258</v>
      </c>
      <c r="G96" s="19" t="s">
        <v>5</v>
      </c>
      <c r="H96" s="3">
        <v>70.1</v>
      </c>
      <c r="I96" s="3">
        <v>70.1</v>
      </c>
      <c r="J96" s="3">
        <f>I96/H96*100</f>
        <v>100</v>
      </c>
      <c r="K96" s="3"/>
      <c r="L96" s="96"/>
    </row>
    <row r="97" spans="1:12" ht="27" customHeight="1">
      <c r="A97" s="110"/>
      <c r="B97" s="19"/>
      <c r="C97" s="3"/>
      <c r="D97" s="3"/>
      <c r="E97" s="3"/>
      <c r="F97" s="17" t="s">
        <v>259</v>
      </c>
      <c r="G97" s="19" t="s">
        <v>29</v>
      </c>
      <c r="H97" s="3">
        <v>5621</v>
      </c>
      <c r="I97" s="3">
        <v>5621</v>
      </c>
      <c r="J97" s="3">
        <f>I97/H97*100</f>
        <v>100</v>
      </c>
      <c r="K97" s="3"/>
      <c r="L97" s="96"/>
    </row>
    <row r="98" spans="1:12" ht="19.5" customHeight="1">
      <c r="A98" s="69" t="s">
        <v>166</v>
      </c>
      <c r="B98" s="30" t="s">
        <v>2</v>
      </c>
      <c r="C98" s="31">
        <f>C99+C100</f>
        <v>23717.5</v>
      </c>
      <c r="D98" s="31">
        <f>D99+D100</f>
        <v>23682.609999999997</v>
      </c>
      <c r="E98" s="31">
        <f>+D98/C98*100</f>
        <v>99.852893433119</v>
      </c>
      <c r="F98" s="36" t="s">
        <v>2</v>
      </c>
      <c r="G98" s="19"/>
      <c r="H98" s="3"/>
      <c r="I98" s="3"/>
      <c r="J98" s="22">
        <f>SUM(J99:J103)/5</f>
        <v>100</v>
      </c>
      <c r="K98" s="71">
        <f>J98/E98</f>
        <v>1.0014732328911384</v>
      </c>
      <c r="L98" s="5" t="s">
        <v>22</v>
      </c>
    </row>
    <row r="99" spans="1:12" ht="36">
      <c r="A99" s="69"/>
      <c r="B99" s="32" t="s">
        <v>21</v>
      </c>
      <c r="C99" s="33">
        <v>18631.2</v>
      </c>
      <c r="D99" s="33">
        <v>18614.92</v>
      </c>
      <c r="E99" s="33">
        <f>D99/C99*100</f>
        <v>99.91261969169993</v>
      </c>
      <c r="F99" s="54" t="s">
        <v>86</v>
      </c>
      <c r="G99" s="19" t="s">
        <v>5</v>
      </c>
      <c r="H99" s="23">
        <v>98</v>
      </c>
      <c r="I99" s="23">
        <v>98</v>
      </c>
      <c r="J99" s="3">
        <f>I99/H99*100</f>
        <v>100</v>
      </c>
      <c r="K99" s="3"/>
      <c r="L99" s="15"/>
    </row>
    <row r="100" spans="1:12" ht="75" customHeight="1">
      <c r="A100" s="69"/>
      <c r="B100" s="33" t="s">
        <v>10</v>
      </c>
      <c r="C100" s="37">
        <v>5086.3</v>
      </c>
      <c r="D100" s="37">
        <v>5067.69</v>
      </c>
      <c r="E100" s="33">
        <f>D100/C100*100</f>
        <v>99.63411517212904</v>
      </c>
      <c r="F100" s="52" t="s">
        <v>87</v>
      </c>
      <c r="G100" s="14" t="s">
        <v>5</v>
      </c>
      <c r="H100" s="23">
        <v>95</v>
      </c>
      <c r="I100" s="70">
        <v>95</v>
      </c>
      <c r="J100" s="12">
        <f>I100/H100*100</f>
        <v>100</v>
      </c>
      <c r="K100" s="12"/>
      <c r="L100" s="5"/>
    </row>
    <row r="101" spans="1:12" ht="36">
      <c r="A101" s="69"/>
      <c r="B101" s="32"/>
      <c r="C101" s="33"/>
      <c r="D101" s="33"/>
      <c r="E101" s="33"/>
      <c r="F101" s="54" t="s">
        <v>88</v>
      </c>
      <c r="G101" s="19" t="s">
        <v>5</v>
      </c>
      <c r="H101" s="23">
        <v>5</v>
      </c>
      <c r="I101" s="23">
        <v>5</v>
      </c>
      <c r="J101" s="3">
        <f>I101/H101*100</f>
        <v>100</v>
      </c>
      <c r="K101" s="3"/>
      <c r="L101" s="5"/>
    </row>
    <row r="102" spans="1:12" s="7" customFormat="1" ht="26.25" customHeight="1">
      <c r="A102" s="69"/>
      <c r="B102" s="32"/>
      <c r="C102" s="32"/>
      <c r="D102" s="38"/>
      <c r="E102" s="33"/>
      <c r="F102" s="54" t="s">
        <v>308</v>
      </c>
      <c r="G102" s="19" t="s">
        <v>1</v>
      </c>
      <c r="H102" s="23">
        <v>1</v>
      </c>
      <c r="I102" s="23">
        <v>1</v>
      </c>
      <c r="J102" s="3">
        <f>I102/H102*100</f>
        <v>100</v>
      </c>
      <c r="K102" s="3"/>
      <c r="L102" s="5"/>
    </row>
    <row r="103" spans="1:12" s="7" customFormat="1" ht="26.25" customHeight="1">
      <c r="A103" s="69"/>
      <c r="B103" s="32"/>
      <c r="C103" s="32"/>
      <c r="D103" s="32"/>
      <c r="E103" s="33"/>
      <c r="F103" s="54" t="s">
        <v>307</v>
      </c>
      <c r="G103" s="19" t="s">
        <v>1</v>
      </c>
      <c r="H103" s="23">
        <v>3</v>
      </c>
      <c r="I103" s="23">
        <v>3</v>
      </c>
      <c r="J103" s="3">
        <f>I103/H103*100</f>
        <v>100</v>
      </c>
      <c r="K103" s="3"/>
      <c r="L103" s="5"/>
    </row>
    <row r="104" spans="1:12" s="7" customFormat="1" ht="65.25" customHeight="1">
      <c r="A104" s="66" t="s">
        <v>164</v>
      </c>
      <c r="B104" s="30" t="s">
        <v>2</v>
      </c>
      <c r="C104" s="31">
        <f>C105+C106</f>
        <v>23301.8</v>
      </c>
      <c r="D104" s="31">
        <f>D105+D106</f>
        <v>23266.9</v>
      </c>
      <c r="E104" s="31">
        <f>D104/C104*100</f>
        <v>99.85022616278572</v>
      </c>
      <c r="F104" s="22" t="s">
        <v>2</v>
      </c>
      <c r="G104" s="19"/>
      <c r="H104" s="3"/>
      <c r="I104" s="3"/>
      <c r="J104" s="22">
        <f>SUM(J105:J107)/3</f>
        <v>100</v>
      </c>
      <c r="K104" s="22">
        <f>J104/E104</f>
        <v>1.0014999849571709</v>
      </c>
      <c r="L104" s="5" t="s">
        <v>4</v>
      </c>
    </row>
    <row r="105" spans="1:12" s="7" customFormat="1" ht="38.25" customHeight="1">
      <c r="A105" s="67"/>
      <c r="B105" s="37" t="s">
        <v>21</v>
      </c>
      <c r="C105" s="33">
        <v>18215.5</v>
      </c>
      <c r="D105" s="33">
        <v>18199.2</v>
      </c>
      <c r="E105" s="39">
        <f>D105/C105*100</f>
        <v>99.91051576953693</v>
      </c>
      <c r="F105" s="17" t="s">
        <v>86</v>
      </c>
      <c r="G105" s="19" t="s">
        <v>5</v>
      </c>
      <c r="H105" s="23">
        <v>98</v>
      </c>
      <c r="I105" s="3">
        <v>98</v>
      </c>
      <c r="J105" s="3">
        <f>I105/H105*100</f>
        <v>100</v>
      </c>
      <c r="K105" s="3"/>
      <c r="L105" s="5"/>
    </row>
    <row r="106" spans="1:12" s="7" customFormat="1" ht="72">
      <c r="A106" s="68"/>
      <c r="B106" s="32" t="s">
        <v>10</v>
      </c>
      <c r="C106" s="37">
        <v>5086.3</v>
      </c>
      <c r="D106" s="37">
        <v>5067.7</v>
      </c>
      <c r="E106" s="39">
        <f>D106/C106*100</f>
        <v>99.63431177869964</v>
      </c>
      <c r="F106" s="17" t="s">
        <v>87</v>
      </c>
      <c r="G106" s="19" t="s">
        <v>5</v>
      </c>
      <c r="H106" s="23">
        <v>95</v>
      </c>
      <c r="I106" s="23">
        <v>95</v>
      </c>
      <c r="J106" s="3">
        <f>I106/H106*100</f>
        <v>100</v>
      </c>
      <c r="K106" s="3"/>
      <c r="L106" s="5"/>
    </row>
    <row r="107" spans="1:12" s="7" customFormat="1" ht="36">
      <c r="A107" s="53"/>
      <c r="B107" s="32"/>
      <c r="C107" s="32"/>
      <c r="D107" s="38"/>
      <c r="E107" s="39"/>
      <c r="F107" s="17" t="s">
        <v>88</v>
      </c>
      <c r="G107" s="19" t="s">
        <v>5</v>
      </c>
      <c r="H107" s="23">
        <v>5</v>
      </c>
      <c r="I107" s="23">
        <v>5</v>
      </c>
      <c r="J107" s="3">
        <f>I107/H107*100</f>
        <v>100</v>
      </c>
      <c r="K107" s="3"/>
      <c r="L107" s="5"/>
    </row>
    <row r="108" spans="1:12" s="7" customFormat="1" ht="72" customHeight="1">
      <c r="A108" s="66" t="s">
        <v>159</v>
      </c>
      <c r="B108" s="30" t="s">
        <v>2</v>
      </c>
      <c r="C108" s="31">
        <f>C109</f>
        <v>415.7</v>
      </c>
      <c r="D108" s="31">
        <f>D109</f>
        <v>415.7</v>
      </c>
      <c r="E108" s="31">
        <f>D108/C108*100</f>
        <v>100</v>
      </c>
      <c r="F108" s="22" t="s">
        <v>2</v>
      </c>
      <c r="G108" s="19"/>
      <c r="H108" s="3"/>
      <c r="I108" s="3"/>
      <c r="J108" s="22">
        <f>(J109+J110)/2</f>
        <v>100</v>
      </c>
      <c r="K108" s="22">
        <f>J108/E108</f>
        <v>1</v>
      </c>
      <c r="L108" s="5" t="s">
        <v>4</v>
      </c>
    </row>
    <row r="109" spans="1:12" s="7" customFormat="1" ht="26.25" customHeight="1">
      <c r="A109" s="68"/>
      <c r="B109" s="37" t="s">
        <v>21</v>
      </c>
      <c r="C109" s="38">
        <v>415.7</v>
      </c>
      <c r="D109" s="38">
        <v>415.7</v>
      </c>
      <c r="E109" s="39">
        <f>D109/C109*100</f>
        <v>100</v>
      </c>
      <c r="F109" s="17" t="s">
        <v>161</v>
      </c>
      <c r="G109" s="4" t="s">
        <v>163</v>
      </c>
      <c r="H109" s="25">
        <v>3</v>
      </c>
      <c r="I109" s="25">
        <v>3</v>
      </c>
      <c r="J109" s="3">
        <f>I109/H109*100</f>
        <v>100</v>
      </c>
      <c r="K109" s="3"/>
      <c r="L109" s="5"/>
    </row>
    <row r="110" spans="1:12" s="7" customFormat="1" ht="26.25" customHeight="1">
      <c r="A110" s="53"/>
      <c r="B110" s="37"/>
      <c r="C110" s="32"/>
      <c r="D110" s="38"/>
      <c r="E110" s="39"/>
      <c r="F110" s="26" t="s">
        <v>162</v>
      </c>
      <c r="G110" s="19" t="s">
        <v>1</v>
      </c>
      <c r="H110" s="25">
        <v>3</v>
      </c>
      <c r="I110" s="25">
        <v>3</v>
      </c>
      <c r="J110" s="3">
        <f>I110/H110*100</f>
        <v>100</v>
      </c>
      <c r="K110" s="3"/>
      <c r="L110" s="5"/>
    </row>
    <row r="111" spans="1:12" s="7" customFormat="1" ht="21.75" customHeight="1">
      <c r="A111" s="66" t="s">
        <v>197</v>
      </c>
      <c r="B111" s="157" t="s">
        <v>306</v>
      </c>
      <c r="C111" s="158"/>
      <c r="D111" s="158"/>
      <c r="E111" s="159"/>
      <c r="F111" s="40"/>
      <c r="G111" s="44"/>
      <c r="H111" s="45"/>
      <c r="I111" s="45"/>
      <c r="J111" s="76"/>
      <c r="K111" s="76"/>
      <c r="L111" s="76"/>
    </row>
    <row r="112" spans="1:12" s="7" customFormat="1" ht="27" customHeight="1">
      <c r="A112" s="67"/>
      <c r="B112" s="160"/>
      <c r="C112" s="161"/>
      <c r="D112" s="161"/>
      <c r="E112" s="162"/>
      <c r="F112" s="43"/>
      <c r="G112" s="50"/>
      <c r="H112" s="51"/>
      <c r="I112" s="51"/>
      <c r="J112" s="49"/>
      <c r="K112" s="49"/>
      <c r="L112" s="56"/>
    </row>
    <row r="113" spans="1:12" s="7" customFormat="1" ht="50.25" customHeight="1">
      <c r="A113" s="66" t="s">
        <v>160</v>
      </c>
      <c r="B113" s="30" t="s">
        <v>2</v>
      </c>
      <c r="C113" s="90">
        <f>C114</f>
        <v>246.98</v>
      </c>
      <c r="D113" s="90">
        <f>D114</f>
        <v>246.98</v>
      </c>
      <c r="E113" s="90">
        <f>D113/C113*100</f>
        <v>100</v>
      </c>
      <c r="F113" s="22" t="s">
        <v>2</v>
      </c>
      <c r="G113" s="19"/>
      <c r="H113" s="3"/>
      <c r="I113" s="3"/>
      <c r="J113" s="22">
        <f>(J114+J115+J116)/3</f>
        <v>100</v>
      </c>
      <c r="K113" s="22">
        <f>J113/E113</f>
        <v>1</v>
      </c>
      <c r="L113" s="5" t="s">
        <v>4</v>
      </c>
    </row>
    <row r="114" spans="1:12" s="7" customFormat="1" ht="29.25" customHeight="1">
      <c r="A114" s="67"/>
      <c r="B114" s="37" t="s">
        <v>21</v>
      </c>
      <c r="C114" s="12">
        <v>246.98</v>
      </c>
      <c r="D114" s="12">
        <v>246.98</v>
      </c>
      <c r="E114" s="34">
        <f>D114/C114*100</f>
        <v>100</v>
      </c>
      <c r="F114" s="26" t="s">
        <v>182</v>
      </c>
      <c r="G114" s="19" t="s">
        <v>1</v>
      </c>
      <c r="H114" s="111">
        <v>8</v>
      </c>
      <c r="I114" s="111">
        <v>8</v>
      </c>
      <c r="J114" s="3">
        <f>I114/H114*100</f>
        <v>100</v>
      </c>
      <c r="K114" s="3"/>
      <c r="L114" s="5"/>
    </row>
    <row r="115" spans="1:12" s="7" customFormat="1" ht="29.25" customHeight="1">
      <c r="A115" s="67"/>
      <c r="B115" s="37"/>
      <c r="C115" s="12"/>
      <c r="D115" s="12"/>
      <c r="E115" s="34"/>
      <c r="F115" s="17" t="s">
        <v>203</v>
      </c>
      <c r="G115" s="19" t="s">
        <v>1</v>
      </c>
      <c r="H115" s="111">
        <v>1</v>
      </c>
      <c r="I115" s="111">
        <v>1</v>
      </c>
      <c r="J115" s="3">
        <f>I115/H115*100</f>
        <v>100</v>
      </c>
      <c r="K115" s="3"/>
      <c r="L115" s="5"/>
    </row>
    <row r="116" spans="1:12" s="7" customFormat="1" ht="36">
      <c r="A116" s="67"/>
      <c r="B116" s="33"/>
      <c r="C116" s="3"/>
      <c r="D116" s="3"/>
      <c r="E116" s="96"/>
      <c r="F116" s="112" t="s">
        <v>204</v>
      </c>
      <c r="G116" s="19" t="s">
        <v>1</v>
      </c>
      <c r="H116" s="113">
        <v>2</v>
      </c>
      <c r="I116" s="113">
        <v>2</v>
      </c>
      <c r="J116" s="3">
        <f>I116/H116*100</f>
        <v>100</v>
      </c>
      <c r="K116" s="3"/>
      <c r="L116" s="5"/>
    </row>
    <row r="117" spans="1:12" ht="24.75" customHeight="1">
      <c r="A117" s="57" t="s">
        <v>24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9"/>
    </row>
    <row r="118" spans="1:12" ht="24.75" customHeight="1">
      <c r="A118" s="66" t="s">
        <v>253</v>
      </c>
      <c r="B118" s="22" t="s">
        <v>2</v>
      </c>
      <c r="C118" s="90">
        <f>C119+C120</f>
        <v>18448.65</v>
      </c>
      <c r="D118" s="90">
        <f>D119+D120</f>
        <v>10741.349999999999</v>
      </c>
      <c r="E118" s="90">
        <f>D118/C118*100</f>
        <v>58.22295940353358</v>
      </c>
      <c r="F118" s="22" t="s">
        <v>2</v>
      </c>
      <c r="G118" s="5"/>
      <c r="H118" s="71"/>
      <c r="I118" s="88"/>
      <c r="J118" s="22">
        <f>SUM(J119:J122)/4</f>
        <v>373.33333333333337</v>
      </c>
      <c r="K118" s="94">
        <f>J118/E118</f>
        <v>6.412132553170693</v>
      </c>
      <c r="L118" s="5" t="s">
        <v>85</v>
      </c>
    </row>
    <row r="119" spans="1:12" ht="39.75" customHeight="1">
      <c r="A119" s="67"/>
      <c r="B119" s="3" t="s">
        <v>21</v>
      </c>
      <c r="C119" s="3">
        <v>13345.25</v>
      </c>
      <c r="D119" s="3">
        <v>5884.95</v>
      </c>
      <c r="E119" s="96">
        <f>D119/C119*100</f>
        <v>44.097712669301806</v>
      </c>
      <c r="F119" s="114" t="s">
        <v>113</v>
      </c>
      <c r="G119" s="4" t="s">
        <v>5</v>
      </c>
      <c r="H119" s="25">
        <v>2</v>
      </c>
      <c r="I119" s="19">
        <v>3.5</v>
      </c>
      <c r="J119" s="3">
        <f>I119/H119*100</f>
        <v>175</v>
      </c>
      <c r="K119" s="94"/>
      <c r="L119" s="11"/>
    </row>
    <row r="120" spans="1:12" ht="49.5" customHeight="1">
      <c r="A120" s="67"/>
      <c r="B120" s="3" t="s">
        <v>10</v>
      </c>
      <c r="C120" s="3">
        <v>5103.4</v>
      </c>
      <c r="D120" s="3">
        <v>4856.4</v>
      </c>
      <c r="E120" s="96">
        <f>D120/C120*100</f>
        <v>95.16008935219658</v>
      </c>
      <c r="F120" s="114" t="s">
        <v>114</v>
      </c>
      <c r="G120" s="4" t="s">
        <v>5</v>
      </c>
      <c r="H120" s="25">
        <v>2</v>
      </c>
      <c r="I120" s="19">
        <v>5.5</v>
      </c>
      <c r="J120" s="3">
        <f>I120/H120*100</f>
        <v>275</v>
      </c>
      <c r="K120" s="94"/>
      <c r="L120" s="11"/>
    </row>
    <row r="121" spans="1:12" ht="48">
      <c r="A121" s="67"/>
      <c r="B121" s="3"/>
      <c r="C121" s="3"/>
      <c r="D121" s="3"/>
      <c r="E121" s="96"/>
      <c r="F121" s="114" t="s">
        <v>115</v>
      </c>
      <c r="G121" s="4" t="s">
        <v>5</v>
      </c>
      <c r="H121" s="25">
        <v>2</v>
      </c>
      <c r="I121" s="19">
        <v>0.2</v>
      </c>
      <c r="J121" s="3">
        <f>I121/H121*100</f>
        <v>10</v>
      </c>
      <c r="K121" s="94"/>
      <c r="L121" s="11"/>
    </row>
    <row r="122" spans="1:12" ht="48">
      <c r="A122" s="67"/>
      <c r="B122" s="22"/>
      <c r="C122" s="19"/>
      <c r="D122" s="19"/>
      <c r="E122" s="90"/>
      <c r="F122" s="114" t="s">
        <v>116</v>
      </c>
      <c r="G122" s="4" t="s">
        <v>1</v>
      </c>
      <c r="H122" s="25">
        <v>6</v>
      </c>
      <c r="I122" s="19">
        <v>62</v>
      </c>
      <c r="J122" s="3">
        <f>I122/H122*100</f>
        <v>1033.3333333333335</v>
      </c>
      <c r="K122" s="94"/>
      <c r="L122" s="15"/>
    </row>
    <row r="123" spans="1:12" ht="26.25" customHeight="1">
      <c r="A123" s="57" t="s">
        <v>6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9"/>
    </row>
    <row r="124" spans="1:12" ht="23.25" customHeight="1">
      <c r="A124" s="66" t="s">
        <v>117</v>
      </c>
      <c r="B124" s="22" t="s">
        <v>2</v>
      </c>
      <c r="C124" s="90">
        <f>C125+C126+C127</f>
        <v>219820.01</v>
      </c>
      <c r="D124" s="90">
        <f>D125+D126+D127</f>
        <v>218474.08000000002</v>
      </c>
      <c r="E124" s="96">
        <f>D124/C124*100</f>
        <v>99.38771270186004</v>
      </c>
      <c r="F124" s="22" t="s">
        <v>2</v>
      </c>
      <c r="G124" s="5"/>
      <c r="H124" s="3"/>
      <c r="I124" s="3"/>
      <c r="J124" s="22">
        <f>SUM(J125:J131)/7</f>
        <v>110.41767717421719</v>
      </c>
      <c r="K124" s="94">
        <f>J124/E124</f>
        <v>1.1109791559993383</v>
      </c>
      <c r="L124" s="5" t="s">
        <v>4</v>
      </c>
    </row>
    <row r="125" spans="1:12" ht="186" customHeight="1">
      <c r="A125" s="67"/>
      <c r="B125" s="3" t="s">
        <v>21</v>
      </c>
      <c r="C125" s="115">
        <v>4869.09</v>
      </c>
      <c r="D125" s="96">
        <v>4868.6</v>
      </c>
      <c r="E125" s="96">
        <f>D125/C125*100</f>
        <v>99.98993651791197</v>
      </c>
      <c r="F125" s="17" t="s">
        <v>60</v>
      </c>
      <c r="G125" s="4" t="s">
        <v>0</v>
      </c>
      <c r="H125" s="25">
        <v>7924</v>
      </c>
      <c r="I125" s="25">
        <v>7924</v>
      </c>
      <c r="J125" s="3">
        <f>I125/H125*100</f>
        <v>100</v>
      </c>
      <c r="K125" s="94"/>
      <c r="L125" s="11"/>
    </row>
    <row r="126" spans="1:12" ht="64.5" customHeight="1">
      <c r="A126" s="67"/>
      <c r="B126" s="3" t="s">
        <v>10</v>
      </c>
      <c r="C126" s="96">
        <v>187770.22</v>
      </c>
      <c r="D126" s="96">
        <v>186977.54</v>
      </c>
      <c r="E126" s="96">
        <f>D126/C126*100</f>
        <v>99.57784573080865</v>
      </c>
      <c r="F126" s="17" t="s">
        <v>61</v>
      </c>
      <c r="G126" s="4" t="s">
        <v>62</v>
      </c>
      <c r="H126" s="25">
        <v>1640</v>
      </c>
      <c r="I126" s="25">
        <v>2174</v>
      </c>
      <c r="J126" s="3">
        <f aca="true" t="shared" si="5" ref="J126:J135">I126/H126*100</f>
        <v>132.5609756097561</v>
      </c>
      <c r="K126" s="94"/>
      <c r="L126" s="8"/>
    </row>
    <row r="127" spans="1:12" ht="67.5" customHeight="1">
      <c r="A127" s="67"/>
      <c r="B127" s="3" t="s">
        <v>9</v>
      </c>
      <c r="C127" s="96">
        <v>27180.7</v>
      </c>
      <c r="D127" s="96">
        <v>26627.94</v>
      </c>
      <c r="E127" s="96">
        <f>D127/C127*100</f>
        <v>97.96635112414323</v>
      </c>
      <c r="F127" s="17" t="s">
        <v>118</v>
      </c>
      <c r="G127" s="4" t="s">
        <v>5</v>
      </c>
      <c r="H127" s="3">
        <v>2525</v>
      </c>
      <c r="I127" s="3">
        <v>2035</v>
      </c>
      <c r="J127" s="3">
        <f t="shared" si="5"/>
        <v>80.5940594059406</v>
      </c>
      <c r="K127" s="94"/>
      <c r="L127" s="5"/>
    </row>
    <row r="128" spans="1:12" ht="48">
      <c r="A128" s="67"/>
      <c r="B128" s="3"/>
      <c r="C128" s="116"/>
      <c r="D128" s="116"/>
      <c r="E128" s="96"/>
      <c r="F128" s="17" t="s">
        <v>119</v>
      </c>
      <c r="G128" s="4" t="s">
        <v>0</v>
      </c>
      <c r="H128" s="3">
        <v>380</v>
      </c>
      <c r="I128" s="3">
        <v>195</v>
      </c>
      <c r="J128" s="3">
        <f t="shared" si="5"/>
        <v>51.31578947368421</v>
      </c>
      <c r="K128" s="94"/>
      <c r="L128" s="117"/>
    </row>
    <row r="129" spans="1:12" ht="48">
      <c r="A129" s="67"/>
      <c r="B129" s="3"/>
      <c r="C129" s="116"/>
      <c r="D129" s="116"/>
      <c r="E129" s="96"/>
      <c r="F129" s="17" t="s">
        <v>120</v>
      </c>
      <c r="G129" s="4" t="s">
        <v>0</v>
      </c>
      <c r="H129" s="3">
        <v>1028</v>
      </c>
      <c r="I129" s="3">
        <v>1488</v>
      </c>
      <c r="J129" s="3">
        <f t="shared" si="5"/>
        <v>144.74708171206225</v>
      </c>
      <c r="K129" s="94"/>
      <c r="L129" s="117"/>
    </row>
    <row r="130" spans="1:12" ht="36">
      <c r="A130" s="67"/>
      <c r="B130" s="3"/>
      <c r="C130" s="116"/>
      <c r="D130" s="116"/>
      <c r="E130" s="96"/>
      <c r="F130" s="17" t="s">
        <v>121</v>
      </c>
      <c r="G130" s="4" t="s">
        <v>0</v>
      </c>
      <c r="H130" s="3">
        <v>100</v>
      </c>
      <c r="I130" s="3">
        <v>150</v>
      </c>
      <c r="J130" s="3">
        <f t="shared" si="5"/>
        <v>150</v>
      </c>
      <c r="K130" s="94"/>
      <c r="L130" s="117"/>
    </row>
    <row r="131" spans="1:12" ht="75.75" customHeight="1">
      <c r="A131" s="67"/>
      <c r="B131" s="3"/>
      <c r="C131" s="116"/>
      <c r="D131" s="116"/>
      <c r="E131" s="96"/>
      <c r="F131" s="17" t="s">
        <v>122</v>
      </c>
      <c r="G131" s="4" t="s">
        <v>0</v>
      </c>
      <c r="H131" s="3">
        <v>6085</v>
      </c>
      <c r="I131" s="3">
        <v>6919</v>
      </c>
      <c r="J131" s="3">
        <f t="shared" si="5"/>
        <v>113.70583401807724</v>
      </c>
      <c r="K131" s="94"/>
      <c r="L131" s="117"/>
    </row>
    <row r="132" spans="1:12" ht="21.75" customHeight="1">
      <c r="A132" s="69" t="s">
        <v>167</v>
      </c>
      <c r="B132" s="22" t="s">
        <v>2</v>
      </c>
      <c r="C132" s="90">
        <f>C133</f>
        <v>899.76</v>
      </c>
      <c r="D132" s="90">
        <f>D133</f>
        <v>899.76</v>
      </c>
      <c r="E132" s="90">
        <f>+D132/C132*100</f>
        <v>100</v>
      </c>
      <c r="F132" s="5" t="s">
        <v>2</v>
      </c>
      <c r="G132" s="5"/>
      <c r="H132" s="118"/>
      <c r="I132" s="118"/>
      <c r="J132" s="22">
        <f>(J133+J134+J135)/3</f>
        <v>100</v>
      </c>
      <c r="K132" s="94">
        <f>J132/E132</f>
        <v>1</v>
      </c>
      <c r="L132" s="5" t="s">
        <v>4</v>
      </c>
    </row>
    <row r="133" spans="1:12" ht="36">
      <c r="A133" s="69"/>
      <c r="B133" s="19" t="s">
        <v>21</v>
      </c>
      <c r="C133" s="3">
        <v>899.76</v>
      </c>
      <c r="D133" s="3">
        <v>899.76</v>
      </c>
      <c r="E133" s="3">
        <f>D133/C133*100</f>
        <v>100</v>
      </c>
      <c r="F133" s="17" t="s">
        <v>63</v>
      </c>
      <c r="G133" s="4" t="s">
        <v>1</v>
      </c>
      <c r="H133" s="25">
        <v>2</v>
      </c>
      <c r="I133" s="25">
        <v>2</v>
      </c>
      <c r="J133" s="3">
        <f t="shared" si="5"/>
        <v>100</v>
      </c>
      <c r="K133" s="94"/>
      <c r="L133" s="5"/>
    </row>
    <row r="134" spans="1:12" ht="24">
      <c r="A134" s="69"/>
      <c r="B134" s="19"/>
      <c r="C134" s="19"/>
      <c r="D134" s="21"/>
      <c r="E134" s="3"/>
      <c r="F134" s="17" t="s">
        <v>64</v>
      </c>
      <c r="G134" s="4" t="s">
        <v>5</v>
      </c>
      <c r="H134" s="3">
        <v>100</v>
      </c>
      <c r="I134" s="3">
        <v>100</v>
      </c>
      <c r="J134" s="3">
        <f t="shared" si="5"/>
        <v>100</v>
      </c>
      <c r="K134" s="94"/>
      <c r="L134" s="8"/>
    </row>
    <row r="135" spans="1:12" ht="24">
      <c r="A135" s="69"/>
      <c r="B135" s="3"/>
      <c r="C135" s="116"/>
      <c r="D135" s="116"/>
      <c r="E135" s="96"/>
      <c r="F135" s="17" t="s">
        <v>65</v>
      </c>
      <c r="G135" s="4" t="s">
        <v>0</v>
      </c>
      <c r="H135" s="25">
        <v>3800</v>
      </c>
      <c r="I135" s="25">
        <v>3800</v>
      </c>
      <c r="J135" s="3">
        <f t="shared" si="5"/>
        <v>100</v>
      </c>
      <c r="K135" s="94"/>
      <c r="L135" s="8"/>
    </row>
    <row r="136" spans="1:12" ht="18.75" customHeight="1">
      <c r="A136" s="66" t="s">
        <v>95</v>
      </c>
      <c r="B136" s="30" t="s">
        <v>2</v>
      </c>
      <c r="C136" s="31">
        <f>C137</f>
        <v>1014.29</v>
      </c>
      <c r="D136" s="31">
        <f>D137</f>
        <v>1014.29</v>
      </c>
      <c r="E136" s="31">
        <f>D136/C136*100</f>
        <v>100</v>
      </c>
      <c r="F136" s="5" t="s">
        <v>2</v>
      </c>
      <c r="G136" s="4"/>
      <c r="H136" s="3"/>
      <c r="I136" s="3"/>
      <c r="J136" s="3">
        <v>100</v>
      </c>
      <c r="K136" s="93">
        <f>J136/E136</f>
        <v>1</v>
      </c>
      <c r="L136" s="5" t="s">
        <v>4</v>
      </c>
    </row>
    <row r="137" spans="1:12" ht="74.25" customHeight="1">
      <c r="A137" s="67"/>
      <c r="B137" s="32" t="s">
        <v>21</v>
      </c>
      <c r="C137" s="33">
        <v>1014.29</v>
      </c>
      <c r="D137" s="33">
        <v>1014.29</v>
      </c>
      <c r="E137" s="33">
        <f>D137/C137*100</f>
        <v>100</v>
      </c>
      <c r="F137" s="119" t="s">
        <v>96</v>
      </c>
      <c r="G137" s="4" t="s">
        <v>5</v>
      </c>
      <c r="H137" s="3">
        <v>93.7</v>
      </c>
      <c r="I137" s="3">
        <v>93.7</v>
      </c>
      <c r="J137" s="3">
        <f>I137/H137*100</f>
        <v>100</v>
      </c>
      <c r="K137" s="94"/>
      <c r="L137" s="8"/>
    </row>
    <row r="138" spans="1:12" ht="25.5" customHeight="1">
      <c r="A138" s="57" t="s">
        <v>23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9"/>
    </row>
    <row r="139" spans="1:12" ht="22.5" customHeight="1">
      <c r="A139" s="66" t="s">
        <v>195</v>
      </c>
      <c r="B139" s="22" t="s">
        <v>2</v>
      </c>
      <c r="C139" s="90">
        <f>C140+C141+C143</f>
        <v>300</v>
      </c>
      <c r="D139" s="90">
        <f>D140+D141+D143</f>
        <v>300</v>
      </c>
      <c r="E139" s="90">
        <f>D139/C139*100</f>
        <v>100</v>
      </c>
      <c r="F139" s="22" t="s">
        <v>2</v>
      </c>
      <c r="G139" s="5"/>
      <c r="H139" s="3"/>
      <c r="I139" s="3"/>
      <c r="J139" s="22">
        <f>(J140+J141+J143)/3</f>
        <v>117.72845528455285</v>
      </c>
      <c r="K139" s="94">
        <f>J139/E139</f>
        <v>1.1772845528455285</v>
      </c>
      <c r="L139" s="5" t="s">
        <v>4</v>
      </c>
    </row>
    <row r="140" spans="1:12" ht="26.25" customHeight="1">
      <c r="A140" s="120"/>
      <c r="B140" s="3" t="s">
        <v>21</v>
      </c>
      <c r="C140" s="96">
        <v>300</v>
      </c>
      <c r="D140" s="96">
        <v>300</v>
      </c>
      <c r="E140" s="96">
        <f>D140/C140*100</f>
        <v>100</v>
      </c>
      <c r="F140" s="18" t="s">
        <v>248</v>
      </c>
      <c r="G140" s="4" t="s">
        <v>1</v>
      </c>
      <c r="H140" s="25">
        <v>8</v>
      </c>
      <c r="I140" s="25">
        <v>12</v>
      </c>
      <c r="J140" s="3">
        <f>I140/H140*100</f>
        <v>150</v>
      </c>
      <c r="K140" s="94"/>
      <c r="L140" s="5"/>
    </row>
    <row r="141" spans="1:12" ht="26.25" customHeight="1">
      <c r="A141" s="120"/>
      <c r="B141" s="3"/>
      <c r="C141" s="116"/>
      <c r="D141" s="116"/>
      <c r="E141" s="116"/>
      <c r="F141" s="17" t="s">
        <v>28</v>
      </c>
      <c r="G141" s="4" t="s">
        <v>0</v>
      </c>
      <c r="H141" s="25">
        <v>3</v>
      </c>
      <c r="I141" s="25">
        <v>3</v>
      </c>
      <c r="J141" s="3">
        <f>I141/H141*100</f>
        <v>100</v>
      </c>
      <c r="K141" s="94"/>
      <c r="L141" s="8"/>
    </row>
    <row r="142" spans="1:12" ht="26.25" customHeight="1">
      <c r="A142" s="120"/>
      <c r="B142" s="3"/>
      <c r="C142" s="116"/>
      <c r="D142" s="116"/>
      <c r="E142" s="116"/>
      <c r="F142" s="17" t="s">
        <v>249</v>
      </c>
      <c r="G142" s="4" t="s">
        <v>0</v>
      </c>
      <c r="H142" s="25">
        <v>35</v>
      </c>
      <c r="I142" s="25">
        <v>38</v>
      </c>
      <c r="J142" s="3">
        <f>I142/H142*100</f>
        <v>108.57142857142857</v>
      </c>
      <c r="K142" s="121"/>
      <c r="L142" s="9"/>
    </row>
    <row r="143" spans="1:12" ht="38.25" customHeight="1">
      <c r="A143" s="120"/>
      <c r="B143" s="3"/>
      <c r="C143" s="116"/>
      <c r="D143" s="116"/>
      <c r="E143" s="122"/>
      <c r="F143" s="17" t="s">
        <v>196</v>
      </c>
      <c r="G143" s="4" t="s">
        <v>250</v>
      </c>
      <c r="H143" s="3">
        <v>2050</v>
      </c>
      <c r="I143" s="3">
        <v>2115.3</v>
      </c>
      <c r="J143" s="3">
        <f>I143/H143*100</f>
        <v>103.18536585365854</v>
      </c>
      <c r="K143" s="94"/>
      <c r="L143" s="9"/>
    </row>
    <row r="144" spans="1:12" ht="28.5" customHeight="1">
      <c r="A144" s="66" t="s">
        <v>123</v>
      </c>
      <c r="B144" s="22" t="s">
        <v>2</v>
      </c>
      <c r="C144" s="90">
        <f>C145+C146</f>
        <v>7127.93</v>
      </c>
      <c r="D144" s="90">
        <f>D145+D146</f>
        <v>7127.93</v>
      </c>
      <c r="E144" s="90">
        <f>D144/C144*100</f>
        <v>100</v>
      </c>
      <c r="F144" s="22" t="s">
        <v>2</v>
      </c>
      <c r="G144" s="5"/>
      <c r="H144" s="3"/>
      <c r="I144" s="3"/>
      <c r="J144" s="71">
        <f>(J145+J147)/2</f>
        <v>102.08333333333333</v>
      </c>
      <c r="K144" s="20">
        <f>J144/E144</f>
        <v>1.0208333333333333</v>
      </c>
      <c r="L144" s="123" t="s">
        <v>4</v>
      </c>
    </row>
    <row r="145" spans="1:12" ht="37.5" customHeight="1">
      <c r="A145" s="120"/>
      <c r="B145" s="3" t="s">
        <v>21</v>
      </c>
      <c r="C145" s="96">
        <v>2359.03</v>
      </c>
      <c r="D145" s="96">
        <v>2359.03</v>
      </c>
      <c r="E145" s="96">
        <f>D145/C145*100</f>
        <v>100</v>
      </c>
      <c r="F145" s="17" t="s">
        <v>247</v>
      </c>
      <c r="G145" s="4" t="s">
        <v>5</v>
      </c>
      <c r="H145" s="25">
        <v>96</v>
      </c>
      <c r="I145" s="23">
        <v>99.6</v>
      </c>
      <c r="J145" s="23">
        <f>I145/H145*100</f>
        <v>103.74999999999999</v>
      </c>
      <c r="K145" s="20"/>
      <c r="L145" s="9"/>
    </row>
    <row r="146" spans="1:12" ht="36">
      <c r="A146" s="120"/>
      <c r="B146" s="3" t="s">
        <v>10</v>
      </c>
      <c r="C146" s="116">
        <v>4768.9</v>
      </c>
      <c r="D146" s="116">
        <v>4768.9</v>
      </c>
      <c r="E146" s="96">
        <f>D146/C146*100</f>
        <v>100</v>
      </c>
      <c r="F146" s="17" t="s">
        <v>178</v>
      </c>
      <c r="G146" s="4" t="s">
        <v>1</v>
      </c>
      <c r="H146" s="25">
        <v>7</v>
      </c>
      <c r="I146" s="23">
        <v>0</v>
      </c>
      <c r="J146" s="3">
        <f>I146/H146*100</f>
        <v>0</v>
      </c>
      <c r="K146" s="121"/>
      <c r="L146" s="9"/>
    </row>
    <row r="147" spans="1:12" ht="24">
      <c r="A147" s="120"/>
      <c r="B147" s="3"/>
      <c r="C147" s="116"/>
      <c r="D147" s="116"/>
      <c r="E147" s="122"/>
      <c r="F147" s="17" t="s">
        <v>177</v>
      </c>
      <c r="G147" s="4" t="s">
        <v>5</v>
      </c>
      <c r="H147" s="25">
        <v>96</v>
      </c>
      <c r="I147" s="23">
        <v>96.4</v>
      </c>
      <c r="J147" s="23">
        <f>I147/H147*100</f>
        <v>100.41666666666667</v>
      </c>
      <c r="K147" s="94"/>
      <c r="L147" s="9"/>
    </row>
    <row r="148" spans="1:12" ht="26.25" customHeight="1">
      <c r="A148" s="66" t="s">
        <v>168</v>
      </c>
      <c r="B148" s="22" t="s">
        <v>2</v>
      </c>
      <c r="C148" s="90">
        <f>C149+C150</f>
        <v>1409.27</v>
      </c>
      <c r="D148" s="90">
        <f>D149+D150</f>
        <v>1140.8799999999999</v>
      </c>
      <c r="E148" s="90">
        <f>D148/C148*100</f>
        <v>80.9553882506546</v>
      </c>
      <c r="F148" s="22" t="s">
        <v>2</v>
      </c>
      <c r="G148" s="5"/>
      <c r="H148" s="3"/>
      <c r="I148" s="3"/>
      <c r="J148" s="22">
        <f>(J149+J152)/4</f>
        <v>47.48739495798319</v>
      </c>
      <c r="K148" s="20">
        <f>J148/E148</f>
        <v>0.5865872054242074</v>
      </c>
      <c r="L148" s="123" t="s">
        <v>299</v>
      </c>
    </row>
    <row r="149" spans="1:12" ht="88.5" customHeight="1">
      <c r="A149" s="67"/>
      <c r="B149" s="19" t="s">
        <v>21</v>
      </c>
      <c r="C149" s="3">
        <v>1208.67</v>
      </c>
      <c r="D149" s="3">
        <v>1091.28</v>
      </c>
      <c r="E149" s="96">
        <f>+D149/C149*100</f>
        <v>90.2876715728859</v>
      </c>
      <c r="F149" s="17" t="s">
        <v>30</v>
      </c>
      <c r="G149" s="4" t="s">
        <v>7</v>
      </c>
      <c r="H149" s="19">
        <v>45</v>
      </c>
      <c r="I149" s="19">
        <v>51</v>
      </c>
      <c r="J149" s="21">
        <f>H149/I149*100</f>
        <v>88.23529411764706</v>
      </c>
      <c r="K149" s="10"/>
      <c r="L149" s="168" t="s">
        <v>311</v>
      </c>
    </row>
    <row r="150" spans="1:12" ht="24">
      <c r="A150" s="67"/>
      <c r="B150" s="19" t="s">
        <v>10</v>
      </c>
      <c r="C150" s="3">
        <v>200.6</v>
      </c>
      <c r="D150" s="3">
        <v>49.6</v>
      </c>
      <c r="E150" s="96">
        <f>+D150/C150*100</f>
        <v>24.725822532402795</v>
      </c>
      <c r="F150" s="17" t="s">
        <v>69</v>
      </c>
      <c r="G150" s="19" t="s">
        <v>0</v>
      </c>
      <c r="H150" s="19">
        <v>2</v>
      </c>
      <c r="I150" s="19">
        <v>10</v>
      </c>
      <c r="J150" s="21">
        <f>H150/I150*100</f>
        <v>20</v>
      </c>
      <c r="K150" s="10"/>
      <c r="L150" s="169"/>
    </row>
    <row r="151" spans="1:12" ht="18.75" customHeight="1">
      <c r="A151" s="67"/>
      <c r="B151" s="10"/>
      <c r="C151" s="10"/>
      <c r="D151" s="10"/>
      <c r="E151" s="10"/>
      <c r="F151" s="17" t="s">
        <v>70</v>
      </c>
      <c r="G151" s="19" t="s">
        <v>0</v>
      </c>
      <c r="H151" s="19">
        <v>1</v>
      </c>
      <c r="I151" s="19">
        <v>2</v>
      </c>
      <c r="J151" s="21">
        <f>H151/I151*100</f>
        <v>50</v>
      </c>
      <c r="K151" s="10"/>
      <c r="L151" s="170"/>
    </row>
    <row r="152" spans="1:12" ht="24.75" customHeight="1">
      <c r="A152" s="68"/>
      <c r="B152" s="10"/>
      <c r="C152" s="10"/>
      <c r="D152" s="10"/>
      <c r="E152" s="10"/>
      <c r="F152" s="17" t="s">
        <v>72</v>
      </c>
      <c r="G152" s="19" t="s">
        <v>31</v>
      </c>
      <c r="H152" s="19">
        <v>17.5</v>
      </c>
      <c r="I152" s="19">
        <v>17.8</v>
      </c>
      <c r="J152" s="21">
        <f>I152/H152*100</f>
        <v>101.71428571428571</v>
      </c>
      <c r="K152" s="10"/>
      <c r="L152" s="9"/>
    </row>
    <row r="153" spans="1:12" ht="26.25" customHeight="1">
      <c r="A153" s="66" t="s">
        <v>169</v>
      </c>
      <c r="B153" s="22" t="s">
        <v>2</v>
      </c>
      <c r="C153" s="124">
        <f>C154</f>
        <v>135.5</v>
      </c>
      <c r="D153" s="124">
        <f>D154</f>
        <v>133.9</v>
      </c>
      <c r="E153" s="125">
        <f>D153/C153*100</f>
        <v>98.81918819188192</v>
      </c>
      <c r="F153" s="22" t="s">
        <v>2</v>
      </c>
      <c r="G153" s="5"/>
      <c r="H153" s="3"/>
      <c r="I153" s="3"/>
      <c r="J153" s="22">
        <f>(J154+J155+J156)/3</f>
        <v>121.93877551020408</v>
      </c>
      <c r="K153" s="94">
        <f>J153/E153</f>
        <v>1.23395848257152</v>
      </c>
      <c r="L153" s="123" t="s">
        <v>4</v>
      </c>
    </row>
    <row r="154" spans="1:12" ht="72">
      <c r="A154" s="67"/>
      <c r="B154" s="19" t="s">
        <v>21</v>
      </c>
      <c r="C154" s="3">
        <v>135.5</v>
      </c>
      <c r="D154" s="3">
        <v>133.9</v>
      </c>
      <c r="E154" s="125">
        <f>D154/C154*100</f>
        <v>98.81918819188192</v>
      </c>
      <c r="F154" s="17" t="s">
        <v>78</v>
      </c>
      <c r="G154" s="19" t="s">
        <v>5</v>
      </c>
      <c r="H154" s="3">
        <v>100</v>
      </c>
      <c r="I154" s="3">
        <v>100</v>
      </c>
      <c r="J154" s="3">
        <f>I154/H154*100</f>
        <v>100</v>
      </c>
      <c r="K154" s="10"/>
      <c r="L154" s="9"/>
    </row>
    <row r="155" spans="1:12" ht="36">
      <c r="A155" s="67"/>
      <c r="B155" s="14"/>
      <c r="C155" s="12"/>
      <c r="D155" s="12"/>
      <c r="E155" s="35"/>
      <c r="F155" s="17" t="s">
        <v>186</v>
      </c>
      <c r="G155" s="14" t="s">
        <v>0</v>
      </c>
      <c r="H155" s="3">
        <v>21</v>
      </c>
      <c r="I155" s="12">
        <v>21</v>
      </c>
      <c r="J155" s="12">
        <f>I155/H155*100</f>
        <v>100</v>
      </c>
      <c r="K155" s="27"/>
      <c r="L155" s="9"/>
    </row>
    <row r="156" spans="1:12" ht="52.5" customHeight="1">
      <c r="A156" s="68"/>
      <c r="B156" s="14"/>
      <c r="C156" s="12"/>
      <c r="D156" s="12"/>
      <c r="E156" s="35"/>
      <c r="F156" s="17" t="s">
        <v>187</v>
      </c>
      <c r="G156" s="14" t="s">
        <v>5</v>
      </c>
      <c r="H156" s="3">
        <v>19.6</v>
      </c>
      <c r="I156" s="12">
        <v>32.5</v>
      </c>
      <c r="J156" s="12">
        <f>I156/H156*100</f>
        <v>165.81632653061223</v>
      </c>
      <c r="K156" s="27"/>
      <c r="L156" s="9"/>
    </row>
    <row r="157" spans="1:12" ht="25.5" customHeight="1">
      <c r="A157" s="66" t="s">
        <v>170</v>
      </c>
      <c r="B157" s="126" t="s">
        <v>2</v>
      </c>
      <c r="C157" s="124">
        <f>C158+C159</f>
        <v>12247.42</v>
      </c>
      <c r="D157" s="124">
        <f>D158+D159</f>
        <v>12002.41</v>
      </c>
      <c r="E157" s="125">
        <f>D157/C157*100</f>
        <v>97.99949703692697</v>
      </c>
      <c r="F157" s="5" t="s">
        <v>2</v>
      </c>
      <c r="G157" s="14"/>
      <c r="H157" s="3"/>
      <c r="I157" s="12"/>
      <c r="J157" s="125">
        <f>(J158+J159+J160+J161+J162)/5</f>
        <v>100</v>
      </c>
      <c r="K157" s="125">
        <f>J157/E157</f>
        <v>1.0204134003087713</v>
      </c>
      <c r="L157" s="123" t="s">
        <v>4</v>
      </c>
    </row>
    <row r="158" spans="1:12" ht="37.5" customHeight="1">
      <c r="A158" s="67"/>
      <c r="B158" s="3" t="s">
        <v>21</v>
      </c>
      <c r="C158" s="96">
        <v>6257.72</v>
      </c>
      <c r="D158" s="96">
        <v>6012.71</v>
      </c>
      <c r="E158" s="96">
        <f>D158/C158*100</f>
        <v>96.08467620794794</v>
      </c>
      <c r="F158" s="17" t="s">
        <v>39</v>
      </c>
      <c r="G158" s="14" t="s">
        <v>5</v>
      </c>
      <c r="H158" s="19">
        <v>94</v>
      </c>
      <c r="I158" s="19">
        <v>94</v>
      </c>
      <c r="J158" s="127">
        <f>I158/H158*100</f>
        <v>100</v>
      </c>
      <c r="K158" s="27"/>
      <c r="L158" s="9"/>
    </row>
    <row r="159" spans="1:12" ht="123" customHeight="1">
      <c r="A159" s="67"/>
      <c r="B159" s="3" t="s">
        <v>10</v>
      </c>
      <c r="C159" s="116">
        <v>5989.7</v>
      </c>
      <c r="D159" s="116">
        <v>5989.7</v>
      </c>
      <c r="E159" s="96">
        <f>D159/C159*100</f>
        <v>100</v>
      </c>
      <c r="F159" s="18" t="s">
        <v>124</v>
      </c>
      <c r="G159" s="14" t="s">
        <v>5</v>
      </c>
      <c r="H159" s="86">
        <v>100</v>
      </c>
      <c r="I159" s="86">
        <v>100</v>
      </c>
      <c r="J159" s="127">
        <f>I159/H159*100</f>
        <v>100</v>
      </c>
      <c r="K159" s="27"/>
      <c r="L159" s="123"/>
    </row>
    <row r="160" spans="1:12" ht="63.75" customHeight="1">
      <c r="A160" s="67"/>
      <c r="B160" s="27"/>
      <c r="C160" s="128"/>
      <c r="D160" s="128"/>
      <c r="E160" s="27"/>
      <c r="F160" s="17" t="s">
        <v>125</v>
      </c>
      <c r="G160" s="14" t="s">
        <v>5</v>
      </c>
      <c r="H160" s="86">
        <v>1</v>
      </c>
      <c r="I160" s="86">
        <v>1</v>
      </c>
      <c r="J160" s="127">
        <f>I160/H160*100</f>
        <v>100</v>
      </c>
      <c r="K160" s="27"/>
      <c r="L160" s="8"/>
    </row>
    <row r="161" spans="1:12" ht="50.25" customHeight="1">
      <c r="A161" s="67"/>
      <c r="B161" s="27"/>
      <c r="C161" s="128"/>
      <c r="D161" s="128"/>
      <c r="E161" s="27"/>
      <c r="F161" s="18" t="s">
        <v>126</v>
      </c>
      <c r="G161" s="14" t="s">
        <v>5</v>
      </c>
      <c r="H161" s="86">
        <v>95</v>
      </c>
      <c r="I161" s="86">
        <v>95</v>
      </c>
      <c r="J161" s="127">
        <f>I161/H161*100</f>
        <v>100</v>
      </c>
      <c r="K161" s="27"/>
      <c r="L161" s="9"/>
    </row>
    <row r="162" spans="1:12" ht="39" customHeight="1">
      <c r="A162" s="67"/>
      <c r="B162" s="27"/>
      <c r="C162" s="128"/>
      <c r="D162" s="128"/>
      <c r="E162" s="27"/>
      <c r="F162" s="119" t="s">
        <v>127</v>
      </c>
      <c r="G162" s="14" t="s">
        <v>1</v>
      </c>
      <c r="H162" s="12">
        <v>100</v>
      </c>
      <c r="I162" s="12">
        <v>100</v>
      </c>
      <c r="J162" s="127">
        <f>I162/H162*100</f>
        <v>100</v>
      </c>
      <c r="K162" s="27"/>
      <c r="L162" s="9"/>
    </row>
    <row r="163" spans="1:12" ht="24.75" customHeight="1">
      <c r="A163" s="69" t="s">
        <v>254</v>
      </c>
      <c r="B163" s="88" t="s">
        <v>2</v>
      </c>
      <c r="C163" s="22">
        <f>C164</f>
        <v>314.82</v>
      </c>
      <c r="D163" s="22">
        <f>D164</f>
        <v>250</v>
      </c>
      <c r="E163" s="94">
        <f>D163/C163*100</f>
        <v>79.41045676894734</v>
      </c>
      <c r="F163" s="5" t="s">
        <v>2</v>
      </c>
      <c r="G163" s="19"/>
      <c r="H163" s="3"/>
      <c r="I163" s="3"/>
      <c r="J163" s="20">
        <f>(J164+J165+J166+J167)/4</f>
        <v>108.10447043176207</v>
      </c>
      <c r="K163" s="94">
        <f>J163/E163</f>
        <v>1.3613379752530932</v>
      </c>
      <c r="L163" s="5" t="s">
        <v>4</v>
      </c>
    </row>
    <row r="164" spans="1:12" ht="24.75" customHeight="1">
      <c r="A164" s="69"/>
      <c r="B164" s="3" t="s">
        <v>21</v>
      </c>
      <c r="C164" s="96">
        <v>314.82</v>
      </c>
      <c r="D164" s="96">
        <v>250</v>
      </c>
      <c r="E164" s="96">
        <f>D164/C164*100</f>
        <v>79.41045676894734</v>
      </c>
      <c r="F164" s="17" t="s">
        <v>128</v>
      </c>
      <c r="G164" s="19" t="s">
        <v>5</v>
      </c>
      <c r="H164" s="21">
        <v>76.2</v>
      </c>
      <c r="I164" s="3">
        <v>84.3</v>
      </c>
      <c r="J164" s="21">
        <f>I164/H164*100</f>
        <v>110.6299212598425</v>
      </c>
      <c r="K164" s="10"/>
      <c r="L164" s="8"/>
    </row>
    <row r="165" spans="1:12" ht="24">
      <c r="A165" s="69"/>
      <c r="B165" s="10"/>
      <c r="C165" s="24"/>
      <c r="D165" s="24"/>
      <c r="E165" s="10"/>
      <c r="F165" s="17" t="s">
        <v>129</v>
      </c>
      <c r="G165" s="19" t="s">
        <v>5</v>
      </c>
      <c r="H165" s="3">
        <v>3</v>
      </c>
      <c r="I165" s="3">
        <v>2.1</v>
      </c>
      <c r="J165" s="21">
        <f>H165/I165*100</f>
        <v>142.85714285714286</v>
      </c>
      <c r="K165" s="10"/>
      <c r="L165" s="8"/>
    </row>
    <row r="166" spans="1:12" ht="24">
      <c r="A166" s="69"/>
      <c r="B166" s="10"/>
      <c r="C166" s="24"/>
      <c r="D166" s="24"/>
      <c r="E166" s="10"/>
      <c r="F166" s="17" t="s">
        <v>130</v>
      </c>
      <c r="G166" s="19" t="s">
        <v>5</v>
      </c>
      <c r="H166" s="3">
        <v>20.5</v>
      </c>
      <c r="I166" s="3">
        <v>15.9</v>
      </c>
      <c r="J166" s="21">
        <f>H166/I166*100</f>
        <v>128.9308176100629</v>
      </c>
      <c r="K166" s="10"/>
      <c r="L166" s="5"/>
    </row>
    <row r="167" spans="1:12" ht="24.75" customHeight="1">
      <c r="A167" s="69"/>
      <c r="B167" s="10"/>
      <c r="C167" s="24"/>
      <c r="D167" s="24"/>
      <c r="E167" s="10"/>
      <c r="F167" s="17" t="s">
        <v>131</v>
      </c>
      <c r="G167" s="19" t="s">
        <v>1</v>
      </c>
      <c r="H167" s="3">
        <v>22</v>
      </c>
      <c r="I167" s="3">
        <v>11</v>
      </c>
      <c r="J167" s="21">
        <f>I167/H167*100</f>
        <v>50</v>
      </c>
      <c r="K167" s="10"/>
      <c r="L167" s="8"/>
    </row>
    <row r="168" spans="1:12" ht="27.75" customHeight="1">
      <c r="A168" s="129" t="s">
        <v>171</v>
      </c>
      <c r="B168" s="88" t="s">
        <v>2</v>
      </c>
      <c r="C168" s="130" t="s">
        <v>172</v>
      </c>
      <c r="D168" s="130"/>
      <c r="E168" s="130"/>
      <c r="F168" s="88" t="s">
        <v>2</v>
      </c>
      <c r="G168" s="10"/>
      <c r="H168" s="10"/>
      <c r="I168" s="10"/>
      <c r="J168" s="20">
        <f>(J169+J170+J171+J172)/4</f>
        <v>178.3125</v>
      </c>
      <c r="K168" s="131"/>
      <c r="L168" s="8"/>
    </row>
    <row r="169" spans="1:12" ht="48">
      <c r="A169" s="132"/>
      <c r="B169" s="10"/>
      <c r="C169" s="24"/>
      <c r="D169" s="24"/>
      <c r="E169" s="10"/>
      <c r="F169" s="17" t="s">
        <v>279</v>
      </c>
      <c r="G169" s="19" t="s">
        <v>0</v>
      </c>
      <c r="H169" s="3">
        <v>0.1</v>
      </c>
      <c r="I169" s="3">
        <v>0.5</v>
      </c>
      <c r="J169" s="21">
        <f>H169/I169*100</f>
        <v>20</v>
      </c>
      <c r="K169" s="10"/>
      <c r="L169" s="8"/>
    </row>
    <row r="170" spans="1:12" ht="36">
      <c r="A170" s="132"/>
      <c r="B170" s="10"/>
      <c r="C170" s="24"/>
      <c r="D170" s="24"/>
      <c r="E170" s="10"/>
      <c r="F170" s="17" t="s">
        <v>174</v>
      </c>
      <c r="G170" s="19" t="s">
        <v>5</v>
      </c>
      <c r="H170" s="3">
        <v>80</v>
      </c>
      <c r="I170" s="3">
        <v>400</v>
      </c>
      <c r="J170" s="21">
        <f>I170/H170*100</f>
        <v>500</v>
      </c>
      <c r="K170" s="10"/>
      <c r="L170" s="8"/>
    </row>
    <row r="171" spans="1:12" ht="48">
      <c r="A171" s="132"/>
      <c r="B171" s="10"/>
      <c r="C171" s="24"/>
      <c r="D171" s="24"/>
      <c r="E171" s="10"/>
      <c r="F171" s="17" t="s">
        <v>175</v>
      </c>
      <c r="G171" s="19" t="s">
        <v>0</v>
      </c>
      <c r="H171" s="3">
        <v>150</v>
      </c>
      <c r="I171" s="3">
        <v>129</v>
      </c>
      <c r="J171" s="21">
        <f>I171/H171*100</f>
        <v>86</v>
      </c>
      <c r="K171" s="10"/>
      <c r="L171" s="8"/>
    </row>
    <row r="172" spans="1:12" ht="36">
      <c r="A172" s="133"/>
      <c r="B172" s="10"/>
      <c r="C172" s="24"/>
      <c r="D172" s="24"/>
      <c r="E172" s="10"/>
      <c r="F172" s="17" t="s">
        <v>176</v>
      </c>
      <c r="G172" s="19" t="s">
        <v>173</v>
      </c>
      <c r="H172" s="3">
        <v>4000</v>
      </c>
      <c r="I172" s="3">
        <v>4290</v>
      </c>
      <c r="J172" s="21">
        <f>I172/H172*100</f>
        <v>107.25</v>
      </c>
      <c r="K172" s="10"/>
      <c r="L172" s="8"/>
    </row>
    <row r="173" spans="1:12" ht="24" customHeight="1">
      <c r="A173" s="57" t="s">
        <v>179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9"/>
    </row>
    <row r="174" spans="1:12" ht="15.75" customHeight="1">
      <c r="A174" s="66" t="s">
        <v>132</v>
      </c>
      <c r="B174" s="22" t="s">
        <v>2</v>
      </c>
      <c r="C174" s="90">
        <f>C175+C176+C177</f>
        <v>88872.09</v>
      </c>
      <c r="D174" s="90">
        <f>D175+D176+D177</f>
        <v>88224.39</v>
      </c>
      <c r="E174" s="90">
        <f>D174/C174*100</f>
        <v>99.27119976586576</v>
      </c>
      <c r="F174" s="22" t="s">
        <v>2</v>
      </c>
      <c r="G174" s="5"/>
      <c r="H174" s="3"/>
      <c r="I174" s="3"/>
      <c r="J174" s="22">
        <f>SUM(J175:J182)/8</f>
        <v>100.42834890965732</v>
      </c>
      <c r="K174" s="20">
        <f>J174/E174</f>
        <v>1.0116564436263562</v>
      </c>
      <c r="L174" s="5" t="s">
        <v>4</v>
      </c>
    </row>
    <row r="175" spans="1:12" ht="24">
      <c r="A175" s="67"/>
      <c r="B175" s="19" t="s">
        <v>21</v>
      </c>
      <c r="C175" s="3">
        <v>22252.9</v>
      </c>
      <c r="D175" s="3">
        <v>21618.45</v>
      </c>
      <c r="E175" s="3">
        <f>D175/C175*100</f>
        <v>97.14891092846325</v>
      </c>
      <c r="F175" s="17" t="s">
        <v>40</v>
      </c>
      <c r="G175" s="19" t="s">
        <v>41</v>
      </c>
      <c r="H175" s="19" t="s">
        <v>261</v>
      </c>
      <c r="I175" s="19" t="s">
        <v>260</v>
      </c>
      <c r="J175" s="3">
        <v>100</v>
      </c>
      <c r="K175" s="10"/>
      <c r="L175" s="8"/>
    </row>
    <row r="176" spans="1:12" ht="36">
      <c r="A176" s="67"/>
      <c r="B176" s="19" t="s">
        <v>9</v>
      </c>
      <c r="C176" s="3">
        <v>9.32</v>
      </c>
      <c r="D176" s="3">
        <v>9.32</v>
      </c>
      <c r="E176" s="3">
        <f>D176/C176*100</f>
        <v>100</v>
      </c>
      <c r="F176" s="17" t="s">
        <v>83</v>
      </c>
      <c r="G176" s="19" t="s">
        <v>133</v>
      </c>
      <c r="H176" s="25">
        <v>4</v>
      </c>
      <c r="I176" s="25">
        <v>4</v>
      </c>
      <c r="J176" s="3">
        <f>I176/H176*100</f>
        <v>100</v>
      </c>
      <c r="K176" s="10"/>
      <c r="L176" s="8"/>
    </row>
    <row r="177" spans="1:12" ht="15" customHeight="1">
      <c r="A177" s="67"/>
      <c r="B177" s="19" t="s">
        <v>10</v>
      </c>
      <c r="C177" s="3">
        <v>66609.87</v>
      </c>
      <c r="D177" s="3">
        <v>66596.62</v>
      </c>
      <c r="E177" s="3">
        <f>D177/C177*100</f>
        <v>99.9801080530558</v>
      </c>
      <c r="F177" s="17" t="s">
        <v>262</v>
      </c>
      <c r="G177" s="19" t="s">
        <v>0</v>
      </c>
      <c r="H177" s="25">
        <v>22160</v>
      </c>
      <c r="I177" s="25">
        <v>22160</v>
      </c>
      <c r="J177" s="3">
        <f>I177/H177*100</f>
        <v>100</v>
      </c>
      <c r="K177" s="10"/>
      <c r="L177" s="8"/>
    </row>
    <row r="178" spans="1:12" ht="15" customHeight="1">
      <c r="A178" s="67"/>
      <c r="B178" s="19"/>
      <c r="C178" s="3"/>
      <c r="D178" s="3"/>
      <c r="E178" s="3"/>
      <c r="F178" s="17" t="s">
        <v>263</v>
      </c>
      <c r="G178" s="19" t="s">
        <v>0</v>
      </c>
      <c r="H178" s="25">
        <v>4875</v>
      </c>
      <c r="I178" s="25">
        <v>4875</v>
      </c>
      <c r="J178" s="3">
        <f>I178/H178*100</f>
        <v>100</v>
      </c>
      <c r="K178" s="10"/>
      <c r="L178" s="8"/>
    </row>
    <row r="179" spans="1:12" ht="24">
      <c r="A179" s="67"/>
      <c r="B179" s="10"/>
      <c r="C179" s="3"/>
      <c r="D179" s="3"/>
      <c r="E179" s="10"/>
      <c r="F179" s="17" t="s">
        <v>264</v>
      </c>
      <c r="G179" s="19" t="s">
        <v>0</v>
      </c>
      <c r="H179" s="25">
        <v>321</v>
      </c>
      <c r="I179" s="25">
        <v>332</v>
      </c>
      <c r="J179" s="3">
        <f>I179/H179*100</f>
        <v>103.42679127725856</v>
      </c>
      <c r="K179" s="10"/>
      <c r="L179" s="8"/>
    </row>
    <row r="180" spans="1:12" ht="24">
      <c r="A180" s="67"/>
      <c r="B180" s="10"/>
      <c r="C180" s="3"/>
      <c r="D180" s="3"/>
      <c r="E180" s="10"/>
      <c r="F180" s="17" t="s">
        <v>266</v>
      </c>
      <c r="G180" s="19" t="s">
        <v>42</v>
      </c>
      <c r="H180" s="19" t="s">
        <v>265</v>
      </c>
      <c r="I180" s="19" t="s">
        <v>265</v>
      </c>
      <c r="J180" s="3">
        <v>100</v>
      </c>
      <c r="K180" s="10"/>
      <c r="L180" s="8"/>
    </row>
    <row r="181" spans="1:12" ht="48.75" customHeight="1">
      <c r="A181" s="67"/>
      <c r="B181" s="10"/>
      <c r="C181" s="3"/>
      <c r="D181" s="24"/>
      <c r="E181" s="10"/>
      <c r="F181" s="17" t="s">
        <v>268</v>
      </c>
      <c r="G181" s="19" t="s">
        <v>1</v>
      </c>
      <c r="H181" s="21">
        <v>49</v>
      </c>
      <c r="I181" s="21">
        <v>49</v>
      </c>
      <c r="J181" s="3">
        <f>I181/H181*100</f>
        <v>100</v>
      </c>
      <c r="K181" s="10"/>
      <c r="L181" s="8"/>
    </row>
    <row r="182" spans="1:12" ht="36">
      <c r="A182" s="134"/>
      <c r="B182" s="10"/>
      <c r="C182" s="3"/>
      <c r="D182" s="3"/>
      <c r="E182" s="10"/>
      <c r="F182" s="17" t="s">
        <v>267</v>
      </c>
      <c r="G182" s="19" t="s">
        <v>1</v>
      </c>
      <c r="H182" s="21">
        <v>18</v>
      </c>
      <c r="I182" s="21">
        <v>18</v>
      </c>
      <c r="J182" s="3">
        <f>I182/H182*100</f>
        <v>100</v>
      </c>
      <c r="K182" s="10"/>
      <c r="L182" s="8"/>
    </row>
    <row r="183" spans="1:12" ht="23.25" customHeight="1">
      <c r="A183" s="66" t="s">
        <v>134</v>
      </c>
      <c r="B183" s="22" t="s">
        <v>2</v>
      </c>
      <c r="C183" s="90">
        <f>C184+C185</f>
        <v>13973.619999999999</v>
      </c>
      <c r="D183" s="90">
        <f>D184+D185</f>
        <v>13953.82</v>
      </c>
      <c r="E183" s="90">
        <f aca="true" t="shared" si="6" ref="E183:E188">D183/C183*100</f>
        <v>99.85830443363997</v>
      </c>
      <c r="F183" s="22" t="s">
        <v>2</v>
      </c>
      <c r="G183" s="5"/>
      <c r="H183" s="3"/>
      <c r="I183" s="3"/>
      <c r="J183" s="22">
        <f>(J184+J185)/2</f>
        <v>100</v>
      </c>
      <c r="K183" s="94">
        <f>J183/E183</f>
        <v>1.0014189662759014</v>
      </c>
      <c r="L183" s="5" t="s">
        <v>4</v>
      </c>
    </row>
    <row r="184" spans="1:12" ht="27.75" customHeight="1">
      <c r="A184" s="67"/>
      <c r="B184" s="19" t="s">
        <v>21</v>
      </c>
      <c r="C184" s="3">
        <v>4206.88</v>
      </c>
      <c r="D184" s="3">
        <v>4187.08</v>
      </c>
      <c r="E184" s="21">
        <f t="shared" si="6"/>
        <v>99.5293424105275</v>
      </c>
      <c r="F184" s="17" t="s">
        <v>82</v>
      </c>
      <c r="G184" s="19" t="s">
        <v>1</v>
      </c>
      <c r="H184" s="19">
        <v>6</v>
      </c>
      <c r="I184" s="19">
        <v>6</v>
      </c>
      <c r="J184" s="3">
        <v>100</v>
      </c>
      <c r="K184" s="10"/>
      <c r="L184" s="8"/>
    </row>
    <row r="185" spans="1:12" ht="36.75" customHeight="1">
      <c r="A185" s="67"/>
      <c r="B185" s="19" t="s">
        <v>10</v>
      </c>
      <c r="C185" s="3">
        <v>9766.74</v>
      </c>
      <c r="D185" s="3">
        <v>9766.74</v>
      </c>
      <c r="E185" s="21">
        <f t="shared" si="6"/>
        <v>100</v>
      </c>
      <c r="F185" s="135" t="s">
        <v>83</v>
      </c>
      <c r="G185" s="107" t="s">
        <v>1</v>
      </c>
      <c r="H185" s="136" t="s">
        <v>135</v>
      </c>
      <c r="I185" s="136" t="s">
        <v>135</v>
      </c>
      <c r="J185" s="3">
        <v>100</v>
      </c>
      <c r="K185" s="10"/>
      <c r="L185" s="8"/>
    </row>
    <row r="186" spans="1:12" ht="23.25" customHeight="1">
      <c r="A186" s="66" t="s">
        <v>137</v>
      </c>
      <c r="B186" s="22" t="s">
        <v>2</v>
      </c>
      <c r="C186" s="90">
        <f>C187+C188</f>
        <v>39555.740000000005</v>
      </c>
      <c r="D186" s="90">
        <f>D187+D188</f>
        <v>39097.020000000004</v>
      </c>
      <c r="E186" s="90">
        <f t="shared" si="6"/>
        <v>98.84032001423813</v>
      </c>
      <c r="F186" s="22" t="s">
        <v>2</v>
      </c>
      <c r="G186" s="5"/>
      <c r="H186" s="3"/>
      <c r="I186" s="3"/>
      <c r="J186" s="22">
        <f>SUM(J187+J188+J189+J190+J191+J192)/6</f>
        <v>100</v>
      </c>
      <c r="K186" s="94">
        <f>J186/E186</f>
        <v>1.0117328635277063</v>
      </c>
      <c r="L186" s="5" t="s">
        <v>4</v>
      </c>
    </row>
    <row r="187" spans="1:12" ht="27.75" customHeight="1">
      <c r="A187" s="67"/>
      <c r="B187" s="19" t="s">
        <v>21</v>
      </c>
      <c r="C187" s="3">
        <v>22886.25</v>
      </c>
      <c r="D187" s="3">
        <v>22427.53</v>
      </c>
      <c r="E187" s="21">
        <f t="shared" si="6"/>
        <v>97.99565241138237</v>
      </c>
      <c r="F187" s="137" t="s">
        <v>45</v>
      </c>
      <c r="G187" s="138" t="s">
        <v>42</v>
      </c>
      <c r="H187" s="138" t="s">
        <v>265</v>
      </c>
      <c r="I187" s="138" t="s">
        <v>265</v>
      </c>
      <c r="J187" s="3">
        <v>100</v>
      </c>
      <c r="K187" s="10"/>
      <c r="L187" s="8"/>
    </row>
    <row r="188" spans="1:12" ht="39.75" customHeight="1">
      <c r="A188" s="67"/>
      <c r="B188" s="19" t="s">
        <v>10</v>
      </c>
      <c r="C188" s="3">
        <v>16669.49</v>
      </c>
      <c r="D188" s="3">
        <v>16669.49</v>
      </c>
      <c r="E188" s="21">
        <f t="shared" si="6"/>
        <v>100</v>
      </c>
      <c r="F188" s="137" t="s">
        <v>46</v>
      </c>
      <c r="G188" s="138" t="s">
        <v>1</v>
      </c>
      <c r="H188" s="107">
        <v>7</v>
      </c>
      <c r="I188" s="107">
        <v>7</v>
      </c>
      <c r="J188" s="3">
        <v>100</v>
      </c>
      <c r="K188" s="10"/>
      <c r="L188" s="8"/>
    </row>
    <row r="189" spans="1:12" ht="15.75" customHeight="1">
      <c r="A189" s="67"/>
      <c r="B189" s="139"/>
      <c r="C189" s="103"/>
      <c r="D189" s="140"/>
      <c r="E189" s="21"/>
      <c r="F189" s="137" t="s">
        <v>47</v>
      </c>
      <c r="G189" s="138" t="s">
        <v>42</v>
      </c>
      <c r="H189" s="138" t="s">
        <v>269</v>
      </c>
      <c r="I189" s="138" t="s">
        <v>269</v>
      </c>
      <c r="J189" s="3">
        <v>100</v>
      </c>
      <c r="K189" s="10"/>
      <c r="L189" s="8"/>
    </row>
    <row r="190" spans="1:12" ht="24.75" customHeight="1">
      <c r="A190" s="67"/>
      <c r="B190" s="141"/>
      <c r="C190" s="103"/>
      <c r="D190" s="140"/>
      <c r="E190" s="141"/>
      <c r="F190" s="137" t="s">
        <v>48</v>
      </c>
      <c r="G190" s="138" t="s">
        <v>42</v>
      </c>
      <c r="H190" s="138" t="s">
        <v>270</v>
      </c>
      <c r="I190" s="138" t="s">
        <v>270</v>
      </c>
      <c r="J190" s="3">
        <v>100</v>
      </c>
      <c r="K190" s="10"/>
      <c r="L190" s="8"/>
    </row>
    <row r="191" spans="1:12" ht="50.25" customHeight="1">
      <c r="A191" s="67"/>
      <c r="B191" s="141"/>
      <c r="C191" s="103"/>
      <c r="D191" s="140"/>
      <c r="E191" s="141"/>
      <c r="F191" s="137" t="s">
        <v>271</v>
      </c>
      <c r="G191" s="138" t="s">
        <v>1</v>
      </c>
      <c r="H191" s="142">
        <v>49</v>
      </c>
      <c r="I191" s="138" t="s">
        <v>272</v>
      </c>
      <c r="J191" s="3">
        <v>100</v>
      </c>
      <c r="K191" s="10"/>
      <c r="L191" s="5"/>
    </row>
    <row r="192" spans="1:12" ht="36">
      <c r="A192" s="28"/>
      <c r="B192" s="141"/>
      <c r="C192" s="103"/>
      <c r="D192" s="140"/>
      <c r="E192" s="141"/>
      <c r="F192" s="137" t="s">
        <v>136</v>
      </c>
      <c r="G192" s="138" t="s">
        <v>1</v>
      </c>
      <c r="H192" s="138" t="s">
        <v>180</v>
      </c>
      <c r="I192" s="138" t="s">
        <v>180</v>
      </c>
      <c r="J192" s="3">
        <v>100</v>
      </c>
      <c r="K192" s="10"/>
      <c r="L192" s="5"/>
    </row>
    <row r="193" spans="1:12" ht="15.75" customHeight="1">
      <c r="A193" s="66" t="s">
        <v>138</v>
      </c>
      <c r="B193" s="22" t="s">
        <v>2</v>
      </c>
      <c r="C193" s="90">
        <f>C194+C195+C196</f>
        <v>13613.07</v>
      </c>
      <c r="D193" s="90">
        <f>D194+D195+D196</f>
        <v>13560.49</v>
      </c>
      <c r="E193" s="90">
        <f>+D193/C193*100</f>
        <v>99.61375354714257</v>
      </c>
      <c r="F193" s="22" t="s">
        <v>2</v>
      </c>
      <c r="G193" s="5"/>
      <c r="H193" s="3"/>
      <c r="I193" s="3"/>
      <c r="J193" s="22">
        <f>(J194+J195+J196+J197)/4</f>
        <v>100</v>
      </c>
      <c r="K193" s="20">
        <f>J193/E193</f>
        <v>1.0038774410069253</v>
      </c>
      <c r="L193" s="5" t="s">
        <v>4</v>
      </c>
    </row>
    <row r="194" spans="1:12" ht="18.75" customHeight="1">
      <c r="A194" s="67"/>
      <c r="B194" s="19" t="s">
        <v>21</v>
      </c>
      <c r="C194" s="3">
        <v>4973.65</v>
      </c>
      <c r="D194" s="3">
        <v>4921.07</v>
      </c>
      <c r="E194" s="96">
        <f>+D194/C194*100</f>
        <v>98.94282870728742</v>
      </c>
      <c r="F194" s="17" t="s">
        <v>139</v>
      </c>
      <c r="G194" s="19" t="s">
        <v>0</v>
      </c>
      <c r="H194" s="25">
        <v>22160</v>
      </c>
      <c r="I194" s="25">
        <v>22160</v>
      </c>
      <c r="J194" s="3">
        <f>I194/H194*100</f>
        <v>100</v>
      </c>
      <c r="K194" s="10"/>
      <c r="L194" s="8"/>
    </row>
    <row r="195" spans="1:12" ht="17.25" customHeight="1">
      <c r="A195" s="67"/>
      <c r="B195" s="19" t="s">
        <v>9</v>
      </c>
      <c r="C195" s="3">
        <v>9.32</v>
      </c>
      <c r="D195" s="3">
        <v>9.32</v>
      </c>
      <c r="E195" s="96">
        <f>+D195/C195*100</f>
        <v>100</v>
      </c>
      <c r="F195" s="17" t="s">
        <v>32</v>
      </c>
      <c r="G195" s="19" t="s">
        <v>1</v>
      </c>
      <c r="H195" s="25">
        <v>158228</v>
      </c>
      <c r="I195" s="25">
        <v>158228</v>
      </c>
      <c r="J195" s="3">
        <f>I195/H195*100</f>
        <v>100</v>
      </c>
      <c r="K195" s="10"/>
      <c r="L195" s="5"/>
    </row>
    <row r="196" spans="1:12" ht="15.75" customHeight="1">
      <c r="A196" s="67"/>
      <c r="B196" s="19" t="s">
        <v>10</v>
      </c>
      <c r="C196" s="3">
        <v>8630.1</v>
      </c>
      <c r="D196" s="3">
        <v>8630.1</v>
      </c>
      <c r="E196" s="96">
        <f>+D196/C196*100</f>
        <v>100</v>
      </c>
      <c r="F196" s="17" t="s">
        <v>33</v>
      </c>
      <c r="G196" s="19" t="s">
        <v>34</v>
      </c>
      <c r="H196" s="25">
        <v>574721</v>
      </c>
      <c r="I196" s="25">
        <v>574721</v>
      </c>
      <c r="J196" s="3">
        <v>100</v>
      </c>
      <c r="K196" s="10"/>
      <c r="L196" s="8"/>
    </row>
    <row r="197" spans="1:12" ht="24">
      <c r="A197" s="67"/>
      <c r="B197" s="19"/>
      <c r="C197" s="3"/>
      <c r="D197" s="3"/>
      <c r="E197" s="96"/>
      <c r="F197" s="17" t="s">
        <v>48</v>
      </c>
      <c r="G197" s="4" t="s">
        <v>42</v>
      </c>
      <c r="H197" s="136" t="s">
        <v>273</v>
      </c>
      <c r="I197" s="136" t="s">
        <v>273</v>
      </c>
      <c r="J197" s="3">
        <v>100</v>
      </c>
      <c r="K197" s="10"/>
      <c r="L197" s="8"/>
    </row>
    <row r="198" spans="1:12" ht="19.5" customHeight="1">
      <c r="A198" s="68"/>
      <c r="B198" s="19"/>
      <c r="C198" s="3"/>
      <c r="D198" s="24"/>
      <c r="E198" s="96"/>
      <c r="F198" s="143" t="s">
        <v>274</v>
      </c>
      <c r="G198" s="19" t="s">
        <v>1</v>
      </c>
      <c r="H198" s="19">
        <v>2196</v>
      </c>
      <c r="I198" s="19">
        <v>2196</v>
      </c>
      <c r="J198" s="3">
        <v>100</v>
      </c>
      <c r="K198" s="19"/>
      <c r="L198" s="4"/>
    </row>
    <row r="199" spans="1:12" ht="26.25" customHeight="1">
      <c r="A199" s="66" t="s">
        <v>143</v>
      </c>
      <c r="B199" s="22" t="s">
        <v>2</v>
      </c>
      <c r="C199" s="90">
        <f>C200+C201</f>
        <v>3708.83</v>
      </c>
      <c r="D199" s="90">
        <f>D200+D201</f>
        <v>3705.3599999999997</v>
      </c>
      <c r="E199" s="90">
        <f>D199/C199*100</f>
        <v>99.90643949709207</v>
      </c>
      <c r="F199" s="22" t="s">
        <v>2</v>
      </c>
      <c r="G199" s="5"/>
      <c r="H199" s="3"/>
      <c r="I199" s="3"/>
      <c r="J199" s="71">
        <f>(J200+J201+J202+J203+J204+J205+J206+J207+J208+J209+J210)/11</f>
        <v>100</v>
      </c>
      <c r="K199" s="20">
        <f>J199/E199</f>
        <v>1.000936481205605</v>
      </c>
      <c r="L199" s="5" t="s">
        <v>4</v>
      </c>
    </row>
    <row r="200" spans="1:12" ht="21.75" customHeight="1">
      <c r="A200" s="67"/>
      <c r="B200" s="19" t="s">
        <v>21</v>
      </c>
      <c r="C200" s="3">
        <v>1584.08</v>
      </c>
      <c r="D200" s="3">
        <v>1580.61</v>
      </c>
      <c r="E200" s="96">
        <f>D200/C200*100</f>
        <v>99.78094540679764</v>
      </c>
      <c r="F200" s="17" t="s">
        <v>50</v>
      </c>
      <c r="G200" s="19" t="s">
        <v>0</v>
      </c>
      <c r="H200" s="3">
        <v>4875</v>
      </c>
      <c r="I200" s="3">
        <v>4875</v>
      </c>
      <c r="J200" s="3">
        <f aca="true" t="shared" si="7" ref="J200:J210">I200/H200*100</f>
        <v>100</v>
      </c>
      <c r="K200" s="10"/>
      <c r="L200" s="8"/>
    </row>
    <row r="201" spans="1:12" ht="18" customHeight="1">
      <c r="A201" s="67"/>
      <c r="B201" s="19" t="s">
        <v>10</v>
      </c>
      <c r="C201" s="3">
        <v>2124.75</v>
      </c>
      <c r="D201" s="3">
        <v>2124.75</v>
      </c>
      <c r="E201" s="96">
        <f>+D201/C201*100</f>
        <v>100</v>
      </c>
      <c r="F201" s="17" t="s">
        <v>49</v>
      </c>
      <c r="G201" s="19" t="s">
        <v>1</v>
      </c>
      <c r="H201" s="3">
        <v>10820</v>
      </c>
      <c r="I201" s="3">
        <v>10820</v>
      </c>
      <c r="J201" s="3">
        <f t="shared" si="7"/>
        <v>100</v>
      </c>
      <c r="K201" s="10"/>
      <c r="L201" s="5"/>
    </row>
    <row r="202" spans="1:12" ht="25.5" customHeight="1">
      <c r="A202" s="67"/>
      <c r="B202" s="10"/>
      <c r="C202" s="3"/>
      <c r="D202" s="24"/>
      <c r="E202" s="10"/>
      <c r="F202" s="17" t="s">
        <v>51</v>
      </c>
      <c r="G202" s="19" t="s">
        <v>1</v>
      </c>
      <c r="H202" s="25">
        <v>3410</v>
      </c>
      <c r="I202" s="25">
        <v>3410</v>
      </c>
      <c r="J202" s="3">
        <f t="shared" si="7"/>
        <v>100</v>
      </c>
      <c r="K202" s="10"/>
      <c r="L202" s="8"/>
    </row>
    <row r="203" spans="1:12" ht="18" customHeight="1">
      <c r="A203" s="67"/>
      <c r="B203" s="10"/>
      <c r="C203" s="3"/>
      <c r="D203" s="24"/>
      <c r="E203" s="10"/>
      <c r="F203" s="17" t="s">
        <v>52</v>
      </c>
      <c r="G203" s="4" t="s">
        <v>1</v>
      </c>
      <c r="H203" s="25">
        <v>50</v>
      </c>
      <c r="I203" s="25">
        <v>50</v>
      </c>
      <c r="J203" s="3">
        <f t="shared" si="7"/>
        <v>100</v>
      </c>
      <c r="K203" s="10"/>
      <c r="L203" s="8"/>
    </row>
    <row r="204" spans="1:12" ht="23.25" customHeight="1">
      <c r="A204" s="67"/>
      <c r="B204" s="10"/>
      <c r="C204" s="3"/>
      <c r="D204" s="24"/>
      <c r="E204" s="10"/>
      <c r="F204" s="17" t="s">
        <v>53</v>
      </c>
      <c r="G204" s="4" t="s">
        <v>1</v>
      </c>
      <c r="H204" s="25">
        <v>10820</v>
      </c>
      <c r="I204" s="25">
        <v>10820</v>
      </c>
      <c r="J204" s="3">
        <f t="shared" si="7"/>
        <v>100</v>
      </c>
      <c r="K204" s="10"/>
      <c r="L204" s="8"/>
    </row>
    <row r="205" spans="1:12" ht="20.25" customHeight="1">
      <c r="A205" s="67"/>
      <c r="B205" s="10"/>
      <c r="C205" s="3"/>
      <c r="D205" s="24"/>
      <c r="E205" s="10"/>
      <c r="F205" s="17" t="s">
        <v>54</v>
      </c>
      <c r="G205" s="4" t="s">
        <v>1</v>
      </c>
      <c r="H205" s="25">
        <v>14</v>
      </c>
      <c r="I205" s="25">
        <v>14</v>
      </c>
      <c r="J205" s="3">
        <f t="shared" si="7"/>
        <v>100</v>
      </c>
      <c r="K205" s="10"/>
      <c r="L205" s="5"/>
    </row>
    <row r="206" spans="1:12" ht="20.25" customHeight="1">
      <c r="A206" s="67"/>
      <c r="B206" s="10"/>
      <c r="C206" s="3"/>
      <c r="D206" s="24"/>
      <c r="E206" s="10"/>
      <c r="F206" s="17" t="s">
        <v>55</v>
      </c>
      <c r="G206" s="4" t="s">
        <v>1</v>
      </c>
      <c r="H206" s="25">
        <v>15</v>
      </c>
      <c r="I206" s="25">
        <v>15</v>
      </c>
      <c r="J206" s="3">
        <f t="shared" si="7"/>
        <v>100</v>
      </c>
      <c r="K206" s="10"/>
      <c r="L206" s="4"/>
    </row>
    <row r="207" spans="1:12" ht="26.25" customHeight="1">
      <c r="A207" s="67"/>
      <c r="B207" s="10"/>
      <c r="C207" s="3"/>
      <c r="D207" s="24"/>
      <c r="E207" s="10"/>
      <c r="F207" s="17" t="s">
        <v>56</v>
      </c>
      <c r="G207" s="4" t="s">
        <v>41</v>
      </c>
      <c r="H207" s="136" t="s">
        <v>275</v>
      </c>
      <c r="I207" s="136" t="s">
        <v>275</v>
      </c>
      <c r="J207" s="3">
        <v>100</v>
      </c>
      <c r="K207" s="10"/>
      <c r="L207" s="4"/>
    </row>
    <row r="208" spans="1:12" ht="28.5" customHeight="1">
      <c r="A208" s="67"/>
      <c r="B208" s="10"/>
      <c r="C208" s="3"/>
      <c r="D208" s="24"/>
      <c r="E208" s="10"/>
      <c r="F208" s="17" t="s">
        <v>140</v>
      </c>
      <c r="G208" s="4" t="s">
        <v>1</v>
      </c>
      <c r="H208" s="136" t="s">
        <v>276</v>
      </c>
      <c r="I208" s="136" t="s">
        <v>276</v>
      </c>
      <c r="J208" s="3">
        <f t="shared" si="7"/>
        <v>100</v>
      </c>
      <c r="K208" s="10"/>
      <c r="L208" s="4"/>
    </row>
    <row r="209" spans="1:12" ht="29.25" customHeight="1">
      <c r="A209" s="67"/>
      <c r="B209" s="10"/>
      <c r="C209" s="3"/>
      <c r="D209" s="24"/>
      <c r="E209" s="10"/>
      <c r="F209" s="17" t="s">
        <v>141</v>
      </c>
      <c r="G209" s="4" t="s">
        <v>1</v>
      </c>
      <c r="H209" s="136" t="s">
        <v>277</v>
      </c>
      <c r="I209" s="136" t="s">
        <v>277</v>
      </c>
      <c r="J209" s="3">
        <f t="shared" si="7"/>
        <v>100</v>
      </c>
      <c r="K209" s="10"/>
      <c r="L209" s="4"/>
    </row>
    <row r="210" spans="1:12" ht="26.25" customHeight="1">
      <c r="A210" s="68"/>
      <c r="B210" s="10"/>
      <c r="C210" s="3"/>
      <c r="D210" s="24"/>
      <c r="E210" s="10"/>
      <c r="F210" s="17" t="s">
        <v>142</v>
      </c>
      <c r="G210" s="4" t="s">
        <v>1</v>
      </c>
      <c r="H210" s="136" t="s">
        <v>181</v>
      </c>
      <c r="I210" s="136" t="s">
        <v>181</v>
      </c>
      <c r="J210" s="3">
        <f t="shared" si="7"/>
        <v>100</v>
      </c>
      <c r="K210" s="10"/>
      <c r="L210" s="4"/>
    </row>
    <row r="211" spans="1:12" ht="29.25" customHeight="1">
      <c r="A211" s="66" t="s">
        <v>144</v>
      </c>
      <c r="B211" s="22" t="s">
        <v>2</v>
      </c>
      <c r="C211" s="90">
        <f>C212+C213</f>
        <v>17279.25</v>
      </c>
      <c r="D211" s="90">
        <f>D212+D213</f>
        <v>17166.13</v>
      </c>
      <c r="E211" s="90">
        <f>D211/C211*100</f>
        <v>99.34534195639279</v>
      </c>
      <c r="F211" s="22" t="s">
        <v>2</v>
      </c>
      <c r="G211" s="5"/>
      <c r="H211" s="3"/>
      <c r="I211" s="3"/>
      <c r="J211" s="22">
        <f>(J212+J213+J214+J215+J216+J217)/6</f>
        <v>100</v>
      </c>
      <c r="K211" s="94">
        <v>1</v>
      </c>
      <c r="L211" s="5" t="s">
        <v>22</v>
      </c>
    </row>
    <row r="212" spans="1:12" ht="16.5" customHeight="1">
      <c r="A212" s="67"/>
      <c r="B212" s="19" t="s">
        <v>21</v>
      </c>
      <c r="C212" s="3">
        <v>6582.73</v>
      </c>
      <c r="D212" s="3">
        <v>6469.61</v>
      </c>
      <c r="E212" s="3">
        <f>D212/C212*100</f>
        <v>98.28156403194419</v>
      </c>
      <c r="F212" s="17" t="s">
        <v>43</v>
      </c>
      <c r="G212" s="19" t="s">
        <v>0</v>
      </c>
      <c r="H212" s="25">
        <v>321</v>
      </c>
      <c r="I212" s="25">
        <v>321</v>
      </c>
      <c r="J212" s="3">
        <f>I212/H212*100</f>
        <v>100</v>
      </c>
      <c r="K212" s="10"/>
      <c r="L212" s="4"/>
    </row>
    <row r="213" spans="1:12" ht="37.5" customHeight="1">
      <c r="A213" s="67"/>
      <c r="B213" s="19" t="s">
        <v>10</v>
      </c>
      <c r="C213" s="3">
        <v>10696.52</v>
      </c>
      <c r="D213" s="3">
        <v>10696.52</v>
      </c>
      <c r="E213" s="3">
        <f>D213/C213*100</f>
        <v>100</v>
      </c>
      <c r="F213" s="17" t="s">
        <v>35</v>
      </c>
      <c r="G213" s="19" t="s">
        <v>0</v>
      </c>
      <c r="H213" s="25">
        <v>24</v>
      </c>
      <c r="I213" s="25">
        <v>24</v>
      </c>
      <c r="J213" s="3">
        <f>I213/H213*100</f>
        <v>100</v>
      </c>
      <c r="K213" s="10"/>
      <c r="L213" s="5"/>
    </row>
    <row r="214" spans="1:12" ht="27" customHeight="1">
      <c r="A214" s="67"/>
      <c r="B214" s="19"/>
      <c r="C214" s="24"/>
      <c r="D214" s="24"/>
      <c r="E214" s="21"/>
      <c r="F214" s="17" t="s">
        <v>59</v>
      </c>
      <c r="G214" s="19" t="s">
        <v>1</v>
      </c>
      <c r="H214" s="25">
        <v>9</v>
      </c>
      <c r="I214" s="25">
        <v>9</v>
      </c>
      <c r="J214" s="3">
        <f>I214/H214*100</f>
        <v>100</v>
      </c>
      <c r="K214" s="10"/>
      <c r="L214" s="8"/>
    </row>
    <row r="215" spans="1:12" ht="27" customHeight="1">
      <c r="A215" s="67"/>
      <c r="B215" s="10"/>
      <c r="C215" s="3"/>
      <c r="D215" s="24"/>
      <c r="E215" s="10"/>
      <c r="F215" s="17" t="s">
        <v>44</v>
      </c>
      <c r="G215" s="19" t="s">
        <v>41</v>
      </c>
      <c r="H215" s="136" t="s">
        <v>278</v>
      </c>
      <c r="I215" s="136" t="s">
        <v>278</v>
      </c>
      <c r="J215" s="3">
        <f>I215/H215*100</f>
        <v>100</v>
      </c>
      <c r="K215" s="10"/>
      <c r="L215" s="8"/>
    </row>
    <row r="216" spans="1:12" ht="27" customHeight="1">
      <c r="A216" s="67"/>
      <c r="B216" s="10"/>
      <c r="C216" s="3"/>
      <c r="D216" s="24"/>
      <c r="E216" s="10"/>
      <c r="F216" s="17" t="s">
        <v>145</v>
      </c>
      <c r="G216" s="19" t="s">
        <v>146</v>
      </c>
      <c r="H216" s="136" t="s">
        <v>147</v>
      </c>
      <c r="I216" s="136" t="s">
        <v>147</v>
      </c>
      <c r="J216" s="21">
        <v>100</v>
      </c>
      <c r="K216" s="10"/>
      <c r="L216" s="8"/>
    </row>
    <row r="217" spans="1:12" ht="27" customHeight="1">
      <c r="A217" s="68"/>
      <c r="B217" s="10"/>
      <c r="C217" s="3"/>
      <c r="D217" s="24"/>
      <c r="E217" s="10"/>
      <c r="F217" s="17" t="s">
        <v>148</v>
      </c>
      <c r="G217" s="19" t="s">
        <v>146</v>
      </c>
      <c r="H217" s="136" t="s">
        <v>149</v>
      </c>
      <c r="I217" s="136" t="s">
        <v>149</v>
      </c>
      <c r="J217" s="3">
        <f>I217/H217*100</f>
        <v>100</v>
      </c>
      <c r="K217" s="10"/>
      <c r="L217" s="8"/>
    </row>
    <row r="218" spans="1:12" ht="26.25" customHeight="1">
      <c r="A218" s="69" t="s">
        <v>150</v>
      </c>
      <c r="B218" s="22" t="s">
        <v>2</v>
      </c>
      <c r="C218" s="90">
        <f>C219</f>
        <v>741.58</v>
      </c>
      <c r="D218" s="90">
        <f>D219</f>
        <v>741.58</v>
      </c>
      <c r="E218" s="90">
        <f>D218/C218*100</f>
        <v>100</v>
      </c>
      <c r="F218" s="22" t="s">
        <v>2</v>
      </c>
      <c r="G218" s="5"/>
      <c r="H218" s="3"/>
      <c r="I218" s="3"/>
      <c r="J218" s="22">
        <f>(J219+J220)/2</f>
        <v>100</v>
      </c>
      <c r="K218" s="20">
        <f>J218/E218</f>
        <v>1</v>
      </c>
      <c r="L218" s="5" t="s">
        <v>4</v>
      </c>
    </row>
    <row r="219" spans="1:12" ht="36">
      <c r="A219" s="69"/>
      <c r="B219" s="19" t="s">
        <v>21</v>
      </c>
      <c r="C219" s="3">
        <v>741.58</v>
      </c>
      <c r="D219" s="3">
        <v>741.58</v>
      </c>
      <c r="E219" s="3">
        <f>D219/C219*100</f>
        <v>100</v>
      </c>
      <c r="F219" s="17" t="s">
        <v>57</v>
      </c>
      <c r="G219" s="19" t="s">
        <v>1</v>
      </c>
      <c r="H219" s="19">
        <v>18</v>
      </c>
      <c r="I219" s="25">
        <v>18</v>
      </c>
      <c r="J219" s="3">
        <f>I219/H219*100</f>
        <v>100</v>
      </c>
      <c r="K219" s="48"/>
      <c r="L219" s="48"/>
    </row>
    <row r="220" spans="1:12" ht="36.75" customHeight="1">
      <c r="A220" s="69"/>
      <c r="B220" s="19"/>
      <c r="C220" s="3"/>
      <c r="D220" s="3"/>
      <c r="E220" s="3"/>
      <c r="F220" s="17" t="s">
        <v>58</v>
      </c>
      <c r="G220" s="19" t="s">
        <v>5</v>
      </c>
      <c r="H220" s="19">
        <v>90</v>
      </c>
      <c r="I220" s="23">
        <v>90</v>
      </c>
      <c r="J220" s="3">
        <f>I220/H220*100</f>
        <v>100</v>
      </c>
      <c r="K220" s="10"/>
      <c r="L220" s="8"/>
    </row>
    <row r="221" spans="1:12" ht="29.25" customHeight="1">
      <c r="A221" s="66" t="s">
        <v>151</v>
      </c>
      <c r="B221" s="22" t="s">
        <v>2</v>
      </c>
      <c r="C221" s="90">
        <f>C222</f>
        <v>756.48</v>
      </c>
      <c r="D221" s="90">
        <f>D222</f>
        <v>756.48</v>
      </c>
      <c r="E221" s="90">
        <f>D221/C221*100</f>
        <v>100</v>
      </c>
      <c r="F221" s="22" t="s">
        <v>2</v>
      </c>
      <c r="G221" s="5"/>
      <c r="H221" s="3"/>
      <c r="I221" s="3"/>
      <c r="J221" s="22">
        <f>SUM(J222:J223)/2</f>
        <v>100</v>
      </c>
      <c r="K221" s="94">
        <f>J221/E221</f>
        <v>1</v>
      </c>
      <c r="L221" s="5" t="s">
        <v>4</v>
      </c>
    </row>
    <row r="222" spans="1:12" ht="39" customHeight="1">
      <c r="A222" s="67"/>
      <c r="B222" s="19" t="s">
        <v>21</v>
      </c>
      <c r="C222" s="3">
        <v>756.48</v>
      </c>
      <c r="D222" s="3">
        <v>756.48</v>
      </c>
      <c r="E222" s="3">
        <f>D222/C222*100</f>
        <v>100</v>
      </c>
      <c r="F222" s="17" t="s">
        <v>205</v>
      </c>
      <c r="G222" s="19" t="s">
        <v>1</v>
      </c>
      <c r="H222" s="19">
        <v>1</v>
      </c>
      <c r="I222" s="19">
        <v>1</v>
      </c>
      <c r="J222" s="19">
        <f>I222/H222*100</f>
        <v>100</v>
      </c>
      <c r="K222" s="144"/>
      <c r="L222" s="8"/>
    </row>
    <row r="223" spans="1:12" ht="39" customHeight="1">
      <c r="A223" s="67"/>
      <c r="B223" s="19"/>
      <c r="C223" s="3"/>
      <c r="D223" s="3"/>
      <c r="E223" s="3"/>
      <c r="F223" s="17" t="s">
        <v>206</v>
      </c>
      <c r="G223" s="19" t="s">
        <v>1</v>
      </c>
      <c r="H223" s="19">
        <v>2</v>
      </c>
      <c r="I223" s="19">
        <v>2</v>
      </c>
      <c r="J223" s="19">
        <f>I223/H223*100</f>
        <v>100</v>
      </c>
      <c r="K223" s="144"/>
      <c r="L223" s="8"/>
    </row>
    <row r="224" spans="1:12" ht="27" customHeight="1">
      <c r="A224" s="69" t="s">
        <v>152</v>
      </c>
      <c r="B224" s="22" t="s">
        <v>2</v>
      </c>
      <c r="C224" s="90">
        <f>C225+C226</f>
        <v>34776.95</v>
      </c>
      <c r="D224" s="90">
        <f>D225+D226</f>
        <v>33955.53</v>
      </c>
      <c r="E224" s="90">
        <f>D224/C224*100</f>
        <v>97.63803323753234</v>
      </c>
      <c r="F224" s="22" t="s">
        <v>2</v>
      </c>
      <c r="G224" s="5"/>
      <c r="H224" s="3"/>
      <c r="I224" s="3"/>
      <c r="J224" s="22">
        <f>(SUM(J225:J233))/9</f>
        <v>158.06814577892854</v>
      </c>
      <c r="K224" s="94">
        <f>J224/E224</f>
        <v>1.6189198055063514</v>
      </c>
      <c r="L224" s="5" t="s">
        <v>3</v>
      </c>
    </row>
    <row r="225" spans="1:12" ht="60">
      <c r="A225" s="69"/>
      <c r="B225" s="19" t="s">
        <v>21</v>
      </c>
      <c r="C225" s="3">
        <v>22024.01</v>
      </c>
      <c r="D225" s="3">
        <v>21570.4</v>
      </c>
      <c r="E225" s="21">
        <f>D225/C225*100</f>
        <v>97.94038415347616</v>
      </c>
      <c r="F225" s="17" t="s">
        <v>236</v>
      </c>
      <c r="G225" s="19" t="s">
        <v>5</v>
      </c>
      <c r="H225" s="23">
        <v>34.5</v>
      </c>
      <c r="I225" s="3">
        <v>38.99</v>
      </c>
      <c r="J225" s="3">
        <f aca="true" t="shared" si="8" ref="J225:J233">I225/H225*100</f>
        <v>113.01449275362319</v>
      </c>
      <c r="K225" s="10"/>
      <c r="L225" s="8"/>
    </row>
    <row r="226" spans="1:12" ht="60">
      <c r="A226" s="69"/>
      <c r="B226" s="19" t="s">
        <v>10</v>
      </c>
      <c r="C226" s="3">
        <v>12752.94</v>
      </c>
      <c r="D226" s="3">
        <v>12385.13</v>
      </c>
      <c r="E226" s="21">
        <f>D226/C226*100</f>
        <v>97.1158807302473</v>
      </c>
      <c r="F226" s="17" t="s">
        <v>237</v>
      </c>
      <c r="G226" s="19" t="s">
        <v>5</v>
      </c>
      <c r="H226" s="23">
        <v>76</v>
      </c>
      <c r="I226" s="23">
        <v>83.05</v>
      </c>
      <c r="J226" s="3">
        <f t="shared" si="8"/>
        <v>109.27631578947367</v>
      </c>
      <c r="K226" s="10"/>
      <c r="L226" s="8"/>
    </row>
    <row r="227" spans="1:12" ht="60.75" customHeight="1">
      <c r="A227" s="69"/>
      <c r="B227" s="19"/>
      <c r="C227" s="3"/>
      <c r="D227" s="3"/>
      <c r="E227" s="21"/>
      <c r="F227" s="18" t="s">
        <v>238</v>
      </c>
      <c r="G227" s="19" t="s">
        <v>5</v>
      </c>
      <c r="H227" s="23">
        <v>23.1</v>
      </c>
      <c r="I227" s="23">
        <v>26.96</v>
      </c>
      <c r="J227" s="3">
        <f t="shared" si="8"/>
        <v>116.7099567099567</v>
      </c>
      <c r="K227" s="10"/>
      <c r="L227" s="8"/>
    </row>
    <row r="228" spans="1:12" ht="62.25" customHeight="1">
      <c r="A228" s="54"/>
      <c r="B228" s="19"/>
      <c r="C228" s="3"/>
      <c r="D228" s="3"/>
      <c r="E228" s="21"/>
      <c r="F228" s="17" t="s">
        <v>239</v>
      </c>
      <c r="G228" s="19" t="s">
        <v>5</v>
      </c>
      <c r="H228" s="23">
        <v>12.7</v>
      </c>
      <c r="I228" s="23">
        <v>38.55</v>
      </c>
      <c r="J228" s="3">
        <f t="shared" si="8"/>
        <v>303.54330708661416</v>
      </c>
      <c r="K228" s="10"/>
      <c r="L228" s="8"/>
    </row>
    <row r="229" spans="1:12" ht="51.75" customHeight="1">
      <c r="A229" s="17"/>
      <c r="B229" s="10"/>
      <c r="C229" s="3"/>
      <c r="D229" s="24"/>
      <c r="E229" s="10"/>
      <c r="F229" s="17" t="s">
        <v>240</v>
      </c>
      <c r="G229" s="19" t="s">
        <v>5</v>
      </c>
      <c r="H229" s="23">
        <v>40.5</v>
      </c>
      <c r="I229" s="23">
        <v>69.41</v>
      </c>
      <c r="J229" s="3">
        <f t="shared" si="8"/>
        <v>171.3827160493827</v>
      </c>
      <c r="K229" s="10"/>
      <c r="L229" s="8"/>
    </row>
    <row r="230" spans="1:12" ht="111.75" customHeight="1">
      <c r="A230" s="17"/>
      <c r="B230" s="10"/>
      <c r="C230" s="3"/>
      <c r="D230" s="24"/>
      <c r="E230" s="10"/>
      <c r="F230" s="17" t="s">
        <v>241</v>
      </c>
      <c r="G230" s="19" t="s">
        <v>5</v>
      </c>
      <c r="H230" s="3">
        <v>33</v>
      </c>
      <c r="I230" s="3">
        <v>33</v>
      </c>
      <c r="J230" s="3">
        <f t="shared" si="8"/>
        <v>100</v>
      </c>
      <c r="K230" s="10"/>
      <c r="L230" s="8"/>
    </row>
    <row r="231" spans="1:12" ht="50.25" customHeight="1">
      <c r="A231" s="17"/>
      <c r="B231" s="10"/>
      <c r="C231" s="3"/>
      <c r="D231" s="24"/>
      <c r="E231" s="10"/>
      <c r="F231" s="17" t="s">
        <v>242</v>
      </c>
      <c r="G231" s="19" t="s">
        <v>133</v>
      </c>
      <c r="H231" s="23">
        <v>90</v>
      </c>
      <c r="I231" s="23">
        <v>90</v>
      </c>
      <c r="J231" s="3">
        <f t="shared" si="8"/>
        <v>100</v>
      </c>
      <c r="K231" s="10"/>
      <c r="L231" s="8"/>
    </row>
    <row r="232" spans="1:12" ht="48">
      <c r="A232" s="17"/>
      <c r="B232" s="10"/>
      <c r="C232" s="3"/>
      <c r="D232" s="24"/>
      <c r="E232" s="10"/>
      <c r="F232" s="17" t="s">
        <v>243</v>
      </c>
      <c r="G232" s="19" t="s">
        <v>5</v>
      </c>
      <c r="H232" s="23">
        <v>28</v>
      </c>
      <c r="I232" s="23">
        <v>86.34</v>
      </c>
      <c r="J232" s="3">
        <f t="shared" si="8"/>
        <v>308.3571428571429</v>
      </c>
      <c r="K232" s="10"/>
      <c r="L232" s="8"/>
    </row>
    <row r="233" spans="1:12" ht="60">
      <c r="A233" s="119"/>
      <c r="B233" s="10"/>
      <c r="C233" s="3"/>
      <c r="D233" s="24"/>
      <c r="E233" s="10"/>
      <c r="F233" s="17" t="s">
        <v>244</v>
      </c>
      <c r="G233" s="19" t="s">
        <v>286</v>
      </c>
      <c r="H233" s="23">
        <v>151800</v>
      </c>
      <c r="I233" s="23">
        <v>152300</v>
      </c>
      <c r="J233" s="3">
        <f t="shared" si="8"/>
        <v>100.32938076416337</v>
      </c>
      <c r="K233" s="10"/>
      <c r="L233" s="8"/>
    </row>
    <row r="234" spans="1:12" ht="33.75" customHeight="1">
      <c r="A234" s="66" t="s">
        <v>157</v>
      </c>
      <c r="B234" s="145" t="s">
        <v>2</v>
      </c>
      <c r="C234" s="90">
        <f>C235+C236</f>
        <v>8590.470000000001</v>
      </c>
      <c r="D234" s="90">
        <f>D235+D236</f>
        <v>7778.23</v>
      </c>
      <c r="E234" s="90">
        <f>D234/C234*100</f>
        <v>90.54487123521761</v>
      </c>
      <c r="F234" s="22" t="s">
        <v>2</v>
      </c>
      <c r="G234" s="5"/>
      <c r="H234" s="3"/>
      <c r="I234" s="3"/>
      <c r="J234" s="22">
        <f>SUM(J235:J241)/7</f>
        <v>174.67843331136535</v>
      </c>
      <c r="K234" s="94">
        <f>J234/E234</f>
        <v>1.9291919125665928</v>
      </c>
      <c r="L234" s="5" t="s">
        <v>3</v>
      </c>
    </row>
    <row r="235" spans="1:12" ht="60">
      <c r="A235" s="67"/>
      <c r="B235" s="146" t="s">
        <v>21</v>
      </c>
      <c r="C235" s="3">
        <v>7590.47</v>
      </c>
      <c r="D235" s="3">
        <v>7146.04</v>
      </c>
      <c r="E235" s="21">
        <f>D235/C235*100</f>
        <v>94.14489484840858</v>
      </c>
      <c r="F235" s="17" t="s">
        <v>236</v>
      </c>
      <c r="G235" s="19" t="s">
        <v>5</v>
      </c>
      <c r="H235" s="23">
        <v>34.5</v>
      </c>
      <c r="I235" s="23">
        <v>38.99</v>
      </c>
      <c r="J235" s="3">
        <f aca="true" t="shared" si="9" ref="J235:J241">I235/H235*100</f>
        <v>113.01449275362319</v>
      </c>
      <c r="K235" s="10"/>
      <c r="L235" s="8"/>
    </row>
    <row r="236" spans="1:12" ht="63" customHeight="1">
      <c r="A236" s="18"/>
      <c r="B236" s="19" t="s">
        <v>10</v>
      </c>
      <c r="C236" s="3">
        <v>1000</v>
      </c>
      <c r="D236" s="3">
        <v>632.19</v>
      </c>
      <c r="E236" s="21">
        <f>D236/C236*100</f>
        <v>63.219</v>
      </c>
      <c r="F236" s="17" t="s">
        <v>237</v>
      </c>
      <c r="G236" s="19" t="s">
        <v>5</v>
      </c>
      <c r="H236" s="23">
        <v>76</v>
      </c>
      <c r="I236" s="23">
        <v>83.1</v>
      </c>
      <c r="J236" s="3">
        <f t="shared" si="9"/>
        <v>109.34210526315789</v>
      </c>
      <c r="K236" s="10"/>
      <c r="L236" s="8"/>
    </row>
    <row r="237" spans="1:12" ht="60">
      <c r="A237" s="18"/>
      <c r="B237" s="19"/>
      <c r="C237" s="3"/>
      <c r="D237" s="3"/>
      <c r="E237" s="21"/>
      <c r="F237" s="18" t="s">
        <v>238</v>
      </c>
      <c r="G237" s="19" t="s">
        <v>5</v>
      </c>
      <c r="H237" s="23">
        <v>23.1</v>
      </c>
      <c r="I237" s="23">
        <v>27</v>
      </c>
      <c r="J237" s="3">
        <f t="shared" si="9"/>
        <v>116.88311688311688</v>
      </c>
      <c r="K237" s="10"/>
      <c r="L237" s="8"/>
    </row>
    <row r="238" spans="1:12" ht="62.25" customHeight="1">
      <c r="A238" s="18"/>
      <c r="B238" s="19"/>
      <c r="C238" s="3"/>
      <c r="D238" s="3"/>
      <c r="E238" s="21"/>
      <c r="F238" s="17" t="s">
        <v>239</v>
      </c>
      <c r="G238" s="19" t="s">
        <v>5</v>
      </c>
      <c r="H238" s="23">
        <v>12.7</v>
      </c>
      <c r="I238" s="23">
        <v>38.6</v>
      </c>
      <c r="J238" s="3">
        <f t="shared" si="9"/>
        <v>303.93700787401576</v>
      </c>
      <c r="K238" s="10"/>
      <c r="L238" s="8"/>
    </row>
    <row r="239" spans="1:12" ht="53.25" customHeight="1">
      <c r="A239" s="18"/>
      <c r="B239" s="19"/>
      <c r="C239" s="3"/>
      <c r="D239" s="3"/>
      <c r="E239" s="21"/>
      <c r="F239" s="17" t="s">
        <v>240</v>
      </c>
      <c r="G239" s="19" t="s">
        <v>5</v>
      </c>
      <c r="H239" s="3">
        <v>40.5</v>
      </c>
      <c r="I239" s="3">
        <v>69.4</v>
      </c>
      <c r="J239" s="3">
        <f t="shared" si="9"/>
        <v>171.35802469135803</v>
      </c>
      <c r="K239" s="10"/>
      <c r="L239" s="8"/>
    </row>
    <row r="240" spans="1:12" ht="48">
      <c r="A240" s="18"/>
      <c r="B240" s="19"/>
      <c r="C240" s="3"/>
      <c r="D240" s="3"/>
      <c r="E240" s="21"/>
      <c r="F240" s="17" t="s">
        <v>287</v>
      </c>
      <c r="G240" s="19" t="s">
        <v>1</v>
      </c>
      <c r="H240" s="23">
        <v>90</v>
      </c>
      <c r="I240" s="23">
        <v>90</v>
      </c>
      <c r="J240" s="3">
        <f t="shared" si="9"/>
        <v>100</v>
      </c>
      <c r="K240" s="10"/>
      <c r="L240" s="8"/>
    </row>
    <row r="241" spans="1:12" ht="48">
      <c r="A241" s="18"/>
      <c r="B241" s="19"/>
      <c r="C241" s="3"/>
      <c r="D241" s="3"/>
      <c r="E241" s="21"/>
      <c r="F241" s="17" t="s">
        <v>288</v>
      </c>
      <c r="G241" s="19" t="s">
        <v>5</v>
      </c>
      <c r="H241" s="23">
        <v>28</v>
      </c>
      <c r="I241" s="23">
        <v>86.3</v>
      </c>
      <c r="J241" s="3">
        <f t="shared" si="9"/>
        <v>308.21428571428567</v>
      </c>
      <c r="K241" s="10"/>
      <c r="L241" s="8"/>
    </row>
    <row r="242" spans="1:12" ht="50.25" customHeight="1">
      <c r="A242" s="66" t="s">
        <v>158</v>
      </c>
      <c r="B242" s="145" t="s">
        <v>2</v>
      </c>
      <c r="C242" s="90">
        <f>C243+C244</f>
        <v>26186.48</v>
      </c>
      <c r="D242" s="90">
        <f>D243+D244</f>
        <v>26177.3</v>
      </c>
      <c r="E242" s="90">
        <f aca="true" t="shared" si="10" ref="E242:E253">D242/C242*100</f>
        <v>99.96494374196149</v>
      </c>
      <c r="F242" s="22" t="s">
        <v>2</v>
      </c>
      <c r="G242" s="5"/>
      <c r="H242" s="3"/>
      <c r="I242" s="3"/>
      <c r="J242" s="22">
        <f>(J243+J244)/2</f>
        <v>100.16469038208169</v>
      </c>
      <c r="K242" s="94">
        <f>J242/E242</f>
        <v>1.0019981668837408</v>
      </c>
      <c r="L242" s="5" t="s">
        <v>4</v>
      </c>
    </row>
    <row r="243" spans="1:12" ht="108">
      <c r="A243" s="67"/>
      <c r="B243" s="19" t="s">
        <v>21</v>
      </c>
      <c r="C243" s="3">
        <v>14961.84</v>
      </c>
      <c r="D243" s="3">
        <v>14952.66</v>
      </c>
      <c r="E243" s="96">
        <f t="shared" si="10"/>
        <v>99.93864391010732</v>
      </c>
      <c r="F243" s="17" t="s">
        <v>283</v>
      </c>
      <c r="G243" s="19" t="s">
        <v>5</v>
      </c>
      <c r="H243" s="23">
        <v>33</v>
      </c>
      <c r="I243" s="23">
        <v>33</v>
      </c>
      <c r="J243" s="3">
        <f>I243/H243*100</f>
        <v>100</v>
      </c>
      <c r="K243" s="10"/>
      <c r="L243" s="8"/>
    </row>
    <row r="244" spans="1:12" ht="36">
      <c r="A244" s="68"/>
      <c r="B244" s="19" t="s">
        <v>10</v>
      </c>
      <c r="C244" s="3">
        <v>11224.64</v>
      </c>
      <c r="D244" s="3">
        <v>11224.64</v>
      </c>
      <c r="E244" s="21">
        <f t="shared" si="10"/>
        <v>100</v>
      </c>
      <c r="F244" s="17" t="s">
        <v>284</v>
      </c>
      <c r="G244" s="19" t="s">
        <v>285</v>
      </c>
      <c r="H244" s="23">
        <v>151800</v>
      </c>
      <c r="I244" s="23">
        <v>152300</v>
      </c>
      <c r="J244" s="3">
        <f>I244/H244*100</f>
        <v>100.32938076416337</v>
      </c>
      <c r="K244" s="10"/>
      <c r="L244" s="8"/>
    </row>
    <row r="245" spans="1:12" ht="12" customHeight="1">
      <c r="A245" s="66" t="s">
        <v>188</v>
      </c>
      <c r="B245" s="147" t="s">
        <v>2</v>
      </c>
      <c r="C245" s="22">
        <f>C246</f>
        <v>140</v>
      </c>
      <c r="D245" s="148">
        <f>D246</f>
        <v>140</v>
      </c>
      <c r="E245" s="149">
        <f t="shared" si="10"/>
        <v>100</v>
      </c>
      <c r="F245" s="117" t="s">
        <v>2</v>
      </c>
      <c r="G245" s="19"/>
      <c r="H245" s="23"/>
      <c r="I245" s="23"/>
      <c r="J245" s="22">
        <f>(J246+J247+J248+J249+J250)/5</f>
        <v>116</v>
      </c>
      <c r="K245" s="149">
        <f>J245/E245</f>
        <v>1.16</v>
      </c>
      <c r="L245" s="11" t="s">
        <v>4</v>
      </c>
    </row>
    <row r="246" spans="1:12" ht="39" customHeight="1">
      <c r="A246" s="67"/>
      <c r="B246" s="19" t="s">
        <v>21</v>
      </c>
      <c r="C246" s="3">
        <v>140</v>
      </c>
      <c r="D246" s="24">
        <v>140</v>
      </c>
      <c r="E246" s="21">
        <f t="shared" si="10"/>
        <v>100</v>
      </c>
      <c r="F246" s="17" t="s">
        <v>189</v>
      </c>
      <c r="G246" s="19" t="s">
        <v>1</v>
      </c>
      <c r="H246" s="25">
        <v>3</v>
      </c>
      <c r="I246" s="25">
        <v>5</v>
      </c>
      <c r="J246" s="3">
        <f>I246/H246*100</f>
        <v>166.66666666666669</v>
      </c>
      <c r="K246" s="10"/>
      <c r="L246" s="11"/>
    </row>
    <row r="247" spans="1:12" ht="19.5" customHeight="1">
      <c r="A247" s="68"/>
      <c r="B247" s="19"/>
      <c r="C247" s="3"/>
      <c r="D247" s="24"/>
      <c r="E247" s="21"/>
      <c r="F247" s="17" t="s">
        <v>190</v>
      </c>
      <c r="G247" s="19" t="s">
        <v>1</v>
      </c>
      <c r="H247" s="25">
        <v>5</v>
      </c>
      <c r="I247" s="25">
        <v>3</v>
      </c>
      <c r="J247" s="3">
        <f>I247/H247*100</f>
        <v>60</v>
      </c>
      <c r="K247" s="10"/>
      <c r="L247" s="11"/>
    </row>
    <row r="248" spans="1:12" ht="51" customHeight="1">
      <c r="A248" s="55"/>
      <c r="B248" s="19"/>
      <c r="C248" s="3"/>
      <c r="D248" s="24"/>
      <c r="E248" s="21"/>
      <c r="F248" s="17" t="s">
        <v>191</v>
      </c>
      <c r="G248" s="19" t="s">
        <v>1</v>
      </c>
      <c r="H248" s="25">
        <v>5</v>
      </c>
      <c r="I248" s="25">
        <v>6</v>
      </c>
      <c r="J248" s="3">
        <f>I248/H248*100</f>
        <v>120</v>
      </c>
      <c r="K248" s="10"/>
      <c r="L248" s="11"/>
    </row>
    <row r="249" spans="1:12" ht="24.75" customHeight="1">
      <c r="A249" s="55"/>
      <c r="B249" s="19"/>
      <c r="C249" s="3"/>
      <c r="D249" s="24"/>
      <c r="E249" s="21"/>
      <c r="F249" s="17" t="s">
        <v>192</v>
      </c>
      <c r="G249" s="19" t="s">
        <v>1</v>
      </c>
      <c r="H249" s="25">
        <v>3</v>
      </c>
      <c r="I249" s="25">
        <v>4</v>
      </c>
      <c r="J249" s="3">
        <f>I249/H249*100</f>
        <v>133.33333333333331</v>
      </c>
      <c r="K249" s="10"/>
      <c r="L249" s="11"/>
    </row>
    <row r="250" spans="1:12" ht="25.5" customHeight="1">
      <c r="A250" s="55"/>
      <c r="B250" s="19"/>
      <c r="C250" s="3"/>
      <c r="D250" s="24"/>
      <c r="E250" s="21"/>
      <c r="F250" s="17" t="s">
        <v>193</v>
      </c>
      <c r="G250" s="19" t="s">
        <v>1</v>
      </c>
      <c r="H250" s="25">
        <v>2</v>
      </c>
      <c r="I250" s="25">
        <v>2</v>
      </c>
      <c r="J250" s="3">
        <f>I250/H250*100</f>
        <v>100</v>
      </c>
      <c r="K250" s="10"/>
      <c r="L250" s="11"/>
    </row>
    <row r="251" spans="1:12" ht="60" customHeight="1">
      <c r="A251" s="54" t="s">
        <v>154</v>
      </c>
      <c r="B251" s="88" t="s">
        <v>2</v>
      </c>
      <c r="C251" s="22">
        <f>SUM(C252:C254)</f>
        <v>9527.41</v>
      </c>
      <c r="D251" s="22">
        <f>SUM(D252:D254)</f>
        <v>9466.92</v>
      </c>
      <c r="E251" s="94">
        <f t="shared" si="10"/>
        <v>99.3650950258255</v>
      </c>
      <c r="F251" s="117" t="s">
        <v>156</v>
      </c>
      <c r="G251" s="19"/>
      <c r="H251" s="23"/>
      <c r="I251" s="23"/>
      <c r="J251" s="22">
        <f>(J252+J253+J254+J255+J257+J258)/6</f>
        <v>100</v>
      </c>
      <c r="K251" s="94">
        <f>J251/E251</f>
        <v>1.0063896177426237</v>
      </c>
      <c r="L251" s="5" t="s">
        <v>4</v>
      </c>
    </row>
    <row r="252" spans="1:12" ht="24.75" customHeight="1">
      <c r="A252" s="17"/>
      <c r="B252" s="19" t="s">
        <v>9</v>
      </c>
      <c r="C252" s="3">
        <v>8124.16</v>
      </c>
      <c r="D252" s="3">
        <v>8124.16</v>
      </c>
      <c r="E252" s="21">
        <f t="shared" si="10"/>
        <v>100</v>
      </c>
      <c r="F252" s="17" t="s">
        <v>155</v>
      </c>
      <c r="G252" s="19" t="s">
        <v>1</v>
      </c>
      <c r="H252" s="25">
        <v>7</v>
      </c>
      <c r="I252" s="25">
        <v>7</v>
      </c>
      <c r="J252" s="3">
        <v>100</v>
      </c>
      <c r="K252" s="10"/>
      <c r="L252" s="8"/>
    </row>
    <row r="253" spans="1:12" ht="36.75" customHeight="1">
      <c r="A253" s="17"/>
      <c r="B253" s="19" t="s">
        <v>10</v>
      </c>
      <c r="C253" s="3">
        <v>338.53</v>
      </c>
      <c r="D253" s="3">
        <v>338.51</v>
      </c>
      <c r="E253" s="21">
        <f t="shared" si="10"/>
        <v>99.99409210409713</v>
      </c>
      <c r="F253" s="17" t="s">
        <v>280</v>
      </c>
      <c r="G253" s="19" t="s">
        <v>5</v>
      </c>
      <c r="H253" s="23">
        <v>32.2</v>
      </c>
      <c r="I253" s="23">
        <v>32.2</v>
      </c>
      <c r="J253" s="3">
        <f>I253/H253*100</f>
        <v>100</v>
      </c>
      <c r="K253" s="10"/>
      <c r="L253" s="8"/>
    </row>
    <row r="254" spans="1:12" ht="24">
      <c r="A254" s="17"/>
      <c r="B254" s="19" t="s">
        <v>21</v>
      </c>
      <c r="C254" s="3">
        <v>1064.72</v>
      </c>
      <c r="D254" s="3">
        <v>1004.25</v>
      </c>
      <c r="E254" s="21">
        <f>D254/C254*100</f>
        <v>94.32057254489443</v>
      </c>
      <c r="F254" s="17" t="s">
        <v>281</v>
      </c>
      <c r="G254" s="19" t="s">
        <v>1</v>
      </c>
      <c r="H254" s="25">
        <v>1</v>
      </c>
      <c r="I254" s="25">
        <v>1</v>
      </c>
      <c r="J254" s="3">
        <f>I254/H254*100</f>
        <v>100</v>
      </c>
      <c r="K254" s="10"/>
      <c r="L254" s="8"/>
    </row>
    <row r="255" spans="1:12" ht="24">
      <c r="A255" s="17"/>
      <c r="B255" s="19"/>
      <c r="C255" s="3"/>
      <c r="D255" s="24"/>
      <c r="E255" s="94"/>
      <c r="F255" s="17" t="s">
        <v>282</v>
      </c>
      <c r="G255" s="19" t="s">
        <v>194</v>
      </c>
      <c r="H255" s="3">
        <v>11.7</v>
      </c>
      <c r="I255" s="3">
        <v>11.7</v>
      </c>
      <c r="J255" s="3">
        <f>I255/H255*100</f>
        <v>100</v>
      </c>
      <c r="K255" s="10"/>
      <c r="L255" s="8"/>
    </row>
    <row r="256" spans="1:12" ht="12">
      <c r="A256" s="17"/>
      <c r="B256" s="19"/>
      <c r="C256" s="3"/>
      <c r="D256" s="24"/>
      <c r="E256" s="94"/>
      <c r="F256" s="17" t="s">
        <v>290</v>
      </c>
      <c r="G256" s="19" t="s">
        <v>1</v>
      </c>
      <c r="H256" s="3"/>
      <c r="I256" s="3"/>
      <c r="J256" s="3"/>
      <c r="K256" s="10"/>
      <c r="L256" s="8"/>
    </row>
    <row r="257" spans="1:12" ht="24">
      <c r="A257" s="17"/>
      <c r="B257" s="19"/>
      <c r="C257" s="3"/>
      <c r="D257" s="24"/>
      <c r="E257" s="94"/>
      <c r="F257" s="17" t="s">
        <v>291</v>
      </c>
      <c r="G257" s="19" t="s">
        <v>1</v>
      </c>
      <c r="H257" s="3">
        <v>1</v>
      </c>
      <c r="I257" s="3">
        <v>1</v>
      </c>
      <c r="J257" s="3">
        <f>I257/H257*100</f>
        <v>100</v>
      </c>
      <c r="K257" s="10"/>
      <c r="L257" s="8"/>
    </row>
    <row r="258" spans="1:12" ht="24">
      <c r="A258" s="17"/>
      <c r="B258" s="19"/>
      <c r="C258" s="3"/>
      <c r="D258" s="24"/>
      <c r="E258" s="94"/>
      <c r="F258" s="17" t="s">
        <v>292</v>
      </c>
      <c r="G258" s="19" t="s">
        <v>1</v>
      </c>
      <c r="H258" s="3">
        <v>1</v>
      </c>
      <c r="I258" s="3">
        <v>1</v>
      </c>
      <c r="J258" s="3">
        <f>I258/H258*100</f>
        <v>100</v>
      </c>
      <c r="K258" s="10"/>
      <c r="L258" s="8"/>
    </row>
    <row r="259" spans="1:12" ht="24">
      <c r="A259" s="17"/>
      <c r="B259" s="19"/>
      <c r="C259" s="3"/>
      <c r="D259" s="24"/>
      <c r="E259" s="94"/>
      <c r="F259" s="17" t="s">
        <v>293</v>
      </c>
      <c r="G259" s="19"/>
      <c r="H259" s="3"/>
      <c r="I259" s="3"/>
      <c r="J259" s="3"/>
      <c r="K259" s="10"/>
      <c r="L259" s="8"/>
    </row>
    <row r="260" spans="1:12" ht="24">
      <c r="A260" s="17"/>
      <c r="B260" s="19"/>
      <c r="C260" s="3"/>
      <c r="D260" s="24"/>
      <c r="E260" s="94"/>
      <c r="F260" s="17" t="s">
        <v>294</v>
      </c>
      <c r="G260" s="19" t="s">
        <v>1</v>
      </c>
      <c r="H260" s="3">
        <v>1</v>
      </c>
      <c r="I260" s="3">
        <v>1</v>
      </c>
      <c r="J260" s="3">
        <f>I260/H260*100</f>
        <v>100</v>
      </c>
      <c r="K260" s="10"/>
      <c r="L260" s="8"/>
    </row>
    <row r="261" spans="1:12" ht="24">
      <c r="A261" s="17"/>
      <c r="B261" s="19"/>
      <c r="C261" s="3"/>
      <c r="D261" s="24"/>
      <c r="E261" s="94"/>
      <c r="F261" s="17" t="s">
        <v>295</v>
      </c>
      <c r="G261" s="19" t="s">
        <v>1</v>
      </c>
      <c r="H261" s="3">
        <v>1</v>
      </c>
      <c r="I261" s="3">
        <v>1</v>
      </c>
      <c r="J261" s="3">
        <f>I261/H261*100</f>
        <v>100</v>
      </c>
      <c r="K261" s="10"/>
      <c r="L261" s="8"/>
    </row>
    <row r="262" spans="1:12" ht="125.25" customHeight="1">
      <c r="A262" s="108" t="s">
        <v>310</v>
      </c>
      <c r="B262" s="165" t="s">
        <v>312</v>
      </c>
      <c r="C262" s="166"/>
      <c r="D262" s="166"/>
      <c r="E262" s="167"/>
      <c r="F262" s="17"/>
      <c r="G262" s="19"/>
      <c r="H262" s="3"/>
      <c r="I262" s="3"/>
      <c r="J262" s="3"/>
      <c r="K262" s="10"/>
      <c r="L262" s="8"/>
    </row>
    <row r="263" spans="1:12" ht="29.25" customHeight="1">
      <c r="A263" s="163"/>
      <c r="B263" s="164"/>
      <c r="C263" s="164"/>
      <c r="D263" s="164"/>
      <c r="E263" s="164"/>
      <c r="F263" s="17"/>
      <c r="G263" s="19"/>
      <c r="H263" s="3"/>
      <c r="I263" s="3"/>
      <c r="J263" s="3"/>
      <c r="K263" s="10"/>
      <c r="L263" s="8"/>
    </row>
    <row r="264" spans="1:12" ht="12">
      <c r="A264" s="150"/>
      <c r="B264" s="151"/>
      <c r="C264" s="152"/>
      <c r="D264" s="153"/>
      <c r="E264" s="154"/>
      <c r="F264" s="150"/>
      <c r="G264" s="151"/>
      <c r="H264" s="152"/>
      <c r="I264" s="152"/>
      <c r="J264" s="152"/>
      <c r="K264" s="155"/>
      <c r="L264" s="156"/>
    </row>
    <row r="265" spans="1:12" ht="12">
      <c r="A265" s="150"/>
      <c r="B265" s="151"/>
      <c r="C265" s="152"/>
      <c r="D265" s="153"/>
      <c r="E265" s="154"/>
      <c r="F265" s="150"/>
      <c r="G265" s="151"/>
      <c r="H265" s="152"/>
      <c r="I265" s="152"/>
      <c r="J265" s="152"/>
      <c r="K265" s="155"/>
      <c r="L265" s="156"/>
    </row>
    <row r="267" spans="1:6" ht="15">
      <c r="A267" s="72" t="s">
        <v>309</v>
      </c>
      <c r="B267" s="73"/>
      <c r="C267" s="74">
        <f>C268+C269+C270+C271</f>
        <v>1020033.9500000001</v>
      </c>
      <c r="D267" s="74">
        <f>D268+D269+D270+D271</f>
        <v>1001862.28</v>
      </c>
      <c r="E267" s="75">
        <f>D267/C267*100</f>
        <v>98.21852302072887</v>
      </c>
      <c r="F267" s="171"/>
    </row>
    <row r="268" spans="1:5" ht="15">
      <c r="A268" s="73"/>
      <c r="B268" s="73" t="s">
        <v>21</v>
      </c>
      <c r="C268" s="74">
        <f>C8+C38+C47+C54+C69+C72+C78+C94+C99+C114+C119+C125+C133+C137+C140+C145+C149+C154+C158+C164+C175+C222+C225+C246+C254</f>
        <v>295036.45</v>
      </c>
      <c r="D268" s="74">
        <f>D8+D38+D47+D54+D69+D72+D78+D94+D99+D114+D119+D125+D133+D137+D140+D145+D149+D154+D158+D164+D175+D222+D225+D246+D254</f>
        <v>279094.41000000003</v>
      </c>
      <c r="E268" s="75">
        <f>D268/C268*100</f>
        <v>94.59658628620295</v>
      </c>
    </row>
    <row r="269" spans="1:5" ht="15">
      <c r="A269" s="73"/>
      <c r="B269" s="73" t="s">
        <v>10</v>
      </c>
      <c r="C269" s="74">
        <f>C9+C39+C48+C55+C73+C79+C100+C120+C126+C146+C150+C159+C177+C226+C253</f>
        <v>683572.12</v>
      </c>
      <c r="D269" s="74">
        <f>D9+D39+D48+D55+D73+D79+D100+D120+D126+D146+D150+D159+D177+D226+D253</f>
        <v>681895.25</v>
      </c>
      <c r="E269" s="75">
        <f>D269/C269*100</f>
        <v>99.75469011228837</v>
      </c>
    </row>
    <row r="270" spans="1:6" ht="15">
      <c r="A270" s="73"/>
      <c r="B270" s="73" t="s">
        <v>9</v>
      </c>
      <c r="C270" s="74">
        <f>C80+C127+C176+C252</f>
        <v>37875.33</v>
      </c>
      <c r="D270" s="74">
        <f>D80+D127+D176+D252</f>
        <v>37322.57</v>
      </c>
      <c r="E270" s="75">
        <f>D270/C270*100</f>
        <v>98.54058037250104</v>
      </c>
      <c r="F270" s="16"/>
    </row>
    <row r="271" spans="1:5" ht="15">
      <c r="A271" s="73"/>
      <c r="B271" s="73" t="s">
        <v>94</v>
      </c>
      <c r="C271" s="74">
        <f>C10+C40</f>
        <v>3550.05</v>
      </c>
      <c r="D271" s="74">
        <f>D10+D40</f>
        <v>3550.05</v>
      </c>
      <c r="E271" s="75">
        <f>D271/C271*100</f>
        <v>100</v>
      </c>
    </row>
  </sheetData>
  <sheetProtection/>
  <mergeCells count="62">
    <mergeCell ref="B262:E262"/>
    <mergeCell ref="L149:L151"/>
    <mergeCell ref="A199:A210"/>
    <mergeCell ref="A211:A217"/>
    <mergeCell ref="A113:A116"/>
    <mergeCell ref="A138:L138"/>
    <mergeCell ref="A83:A85"/>
    <mergeCell ref="A87:A88"/>
    <mergeCell ref="A98:A103"/>
    <mergeCell ref="A132:A135"/>
    <mergeCell ref="A123:L123"/>
    <mergeCell ref="A93:A97"/>
    <mergeCell ref="A104:A106"/>
    <mergeCell ref="A108:A109"/>
    <mergeCell ref="A46:A51"/>
    <mergeCell ref="A157:A162"/>
    <mergeCell ref="A193:A198"/>
    <mergeCell ref="A242:A244"/>
    <mergeCell ref="A224:A227"/>
    <mergeCell ref="A218:A220"/>
    <mergeCell ref="A118:A122"/>
    <mergeCell ref="A173:L173"/>
    <mergeCell ref="A221:A223"/>
    <mergeCell ref="A186:A191"/>
    <mergeCell ref="A183:A185"/>
    <mergeCell ref="A139:A143"/>
    <mergeCell ref="C168:E168"/>
    <mergeCell ref="A168:A172"/>
    <mergeCell ref="A148:A152"/>
    <mergeCell ref="A163:A167"/>
    <mergeCell ref="A144:A147"/>
    <mergeCell ref="A153:A156"/>
    <mergeCell ref="A1:L1"/>
    <mergeCell ref="A2:L2"/>
    <mergeCell ref="A3:K3"/>
    <mergeCell ref="A4:A5"/>
    <mergeCell ref="B4:B5"/>
    <mergeCell ref="K4:K5"/>
    <mergeCell ref="L4:L5"/>
    <mergeCell ref="F4:F5"/>
    <mergeCell ref="G4:G5"/>
    <mergeCell ref="E4:E5"/>
    <mergeCell ref="H4:H5"/>
    <mergeCell ref="A77:A82"/>
    <mergeCell ref="A68:A70"/>
    <mergeCell ref="J4:J5"/>
    <mergeCell ref="A6:L6"/>
    <mergeCell ref="A37:A38"/>
    <mergeCell ref="A7:A18"/>
    <mergeCell ref="A67:L67"/>
    <mergeCell ref="I4:I5"/>
    <mergeCell ref="K18:L18"/>
    <mergeCell ref="B111:E112"/>
    <mergeCell ref="A245:A247"/>
    <mergeCell ref="A136:A137"/>
    <mergeCell ref="A124:A131"/>
    <mergeCell ref="A53:A59"/>
    <mergeCell ref="A71:A76"/>
    <mergeCell ref="A111:A112"/>
    <mergeCell ref="A117:L117"/>
    <mergeCell ref="A174:A181"/>
    <mergeCell ref="A234:A235"/>
  </mergeCells>
  <printOptions/>
  <pageMargins left="0.15748031496062992" right="0.15748031496062992" top="0.6299212598425197" bottom="0.2362204724409449" header="0" footer="0"/>
  <pageSetup fitToHeight="0" fitToWidth="1" horizontalDpi="600" verticalDpi="600" orientation="landscape" paperSize="9" scale="78" r:id="rId1"/>
  <headerFooter>
    <oddFooter>&amp;CСтраница &amp;P</oddFooter>
  </headerFooter>
  <rowBreaks count="8" manualBreakCount="8">
    <brk id="27" max="12" man="1"/>
    <brk id="36" max="255" man="1"/>
    <brk id="57" max="13" man="1"/>
    <brk id="66" max="255" man="1"/>
    <brk id="88" max="255" man="1"/>
    <brk id="105" max="12" man="1"/>
    <brk id="121" max="12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Чернова Ольга Александровна</cp:lastModifiedBy>
  <cp:lastPrinted>2020-04-01T07:20:14Z</cp:lastPrinted>
  <dcterms:created xsi:type="dcterms:W3CDTF">2013-03-27T08:10:18Z</dcterms:created>
  <dcterms:modified xsi:type="dcterms:W3CDTF">2020-04-01T09:48:22Z</dcterms:modified>
  <cp:category/>
  <cp:version/>
  <cp:contentType/>
  <cp:contentStatus/>
</cp:coreProperties>
</file>