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<sst xmlns="http://schemas.openxmlformats.org/spreadsheetml/2006/main" count="839" uniqueCount="359">
  <si>
    <t>чел.</t>
  </si>
  <si>
    <t>ед.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</si>
  <si>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</si>
  <si>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</si>
  <si>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</si>
  <si>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</si>
  <si>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</si>
  <si>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</si>
  <si>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</si>
  <si>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</si>
  <si>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</si>
  <si>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</si>
  <si>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</si>
  <si>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</si>
  <si>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</si>
  <si>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</si>
  <si>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</si>
  <si>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</si>
  <si>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</si>
  <si>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</si>
  <si>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</si>
  <si>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</si>
  <si>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</si>
  <si>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</si>
  <si>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</si>
  <si>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</si>
  <si>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2. Создание новых рабочих мест в сфере малого и среднего предпринимательства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</si>
  <si>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</si>
  <si>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</si>
  <si>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</si>
  <si>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3. Книговыдача</t>
  </si>
  <si>
    <t>экз.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</si>
  <si>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</si>
  <si>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1. Доля расходов бюджета Усть-Катавского городского округа, формируемых в рамках программ, в общем объеме расходов</t>
  </si>
  <si>
    <t>2. Общий объем фонда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</si>
  <si>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</si>
  <si>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</si>
  <si>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</si>
  <si>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</si>
  <si>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</si>
  <si>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семей</t>
  </si>
  <si>
    <t>кв.м.</t>
  </si>
  <si>
    <t>км.</t>
  </si>
  <si>
    <t>по Усть-Катавскому городскому округу</t>
  </si>
  <si>
    <t>Внебюд средства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</si>
  <si>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</si>
  <si>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</si>
  <si>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Подпрограмма "Модернизация объектов коммунальной
инфраструктуры"
</t>
  </si>
  <si>
    <t xml:space="preserve"> очень высокая</t>
  </si>
  <si>
    <t>1. Доля использования бюджетных средств в соответствии с утвержденными бюджетными ассигнованиями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</si>
  <si>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размещенных аукционов, запросов котировок на поставку готовых работ, услуг для нужд заказчика</t>
  </si>
  <si>
    <t>3. Экономия бюджетных средств при размещении заказов для обеспечения муниципальных нужд</t>
  </si>
  <si>
    <t>1. Количество молодых семей, улучшивших жилищные условия, в том числе с использованием заемных средств</t>
  </si>
  <si>
    <t>Внеб.ср.</t>
  </si>
  <si>
    <t>1.Количество мероприятий, направленных на обеспечение требований пожарной безопасности</t>
  </si>
  <si>
    <t>3. Количество мероприятий, направленных на ремонтные работы</t>
  </si>
  <si>
    <t>3. Доля земельных участков под муниципальными объектами недвижимости, поставленных на кадастровый учет и зарегистрированных в ЕГРП</t>
  </si>
  <si>
    <t>4. Количество сформированных земельных участков в целях проведения аукционов по продаже права на заключение договоров аренды земельных участков</t>
  </si>
  <si>
    <t>3. Соблюдение установленных Министерством финансов Челябинской области требований о составе, сроках формирования и предоставления отчетности об исполнении бюджета УКГО</t>
  </si>
  <si>
    <t>4. Степень автоматизации функций финансового управления администрации УКГО по осуществлению бюджетного процесса</t>
  </si>
  <si>
    <t>5. Выполнение плана контрольных мероприятий финансового управления администрации УКГО</t>
  </si>
  <si>
    <t>ед</t>
  </si>
  <si>
    <t>1. Количество пользователей ЦБС</t>
  </si>
  <si>
    <t>Подпрограмма "Содержание и ремонт объектов внешнего благоустройсмтва в Усть-Катавском городском округе"</t>
  </si>
  <si>
    <t>1. Ремонт объектов внешнего благоустройства</t>
  </si>
  <si>
    <t xml:space="preserve">2. Содержание (благоустройство) мест захоронений </t>
  </si>
  <si>
    <t>кол-во
объектов</t>
  </si>
  <si>
    <t>Подпрограмма "Организация управлением инфраструктурой в Усть-Катавском городском округе"</t>
  </si>
  <si>
    <t>без финансирования</t>
  </si>
  <si>
    <t>чел</t>
  </si>
  <si>
    <t>Управление культуры</t>
  </si>
  <si>
    <t>2</t>
  </si>
  <si>
    <t>2.Количество муниципальных служащих, пошедших повышение квалификации (обучение) за счет средств бюджета УКГО</t>
  </si>
  <si>
    <t>3. Количество муниципальных служащих, прошедших повышение квалификации (обучение), в процентах от общего количества муниципальных служащих в УКГО</t>
  </si>
  <si>
    <t>1. Количество событийных мероприятий, способных привлечь различные категории туристов</t>
  </si>
  <si>
    <t>2. Количество мероприятий, направленных на обеспечение повышения энергоэффективности образовательных учреждений</t>
  </si>
  <si>
    <t>млн.руб.</t>
  </si>
  <si>
    <t>1. Установка светильников уличного освещения</t>
  </si>
  <si>
    <t>7</t>
  </si>
  <si>
    <t>низкая</t>
  </si>
  <si>
    <t>5. Содержание (благоустройство) мест захоронения</t>
  </si>
  <si>
    <t>4. Ремонт объектов внешнего благоустройства</t>
  </si>
  <si>
    <t>1.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</si>
  <si>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1. Уровень обеспеченности контейнерным сбором</t>
  </si>
  <si>
    <t>2. Уровень обустройства контейнерных площадок</t>
  </si>
  <si>
    <t>3. Ликвидация несанкционированных свалок на территории УКГО</t>
  </si>
  <si>
    <t>3. Сохранение рабочих мест  в сфере малого и среднего предпринимательства</t>
  </si>
  <si>
    <t>1. Количество  объектов культурного  наследия, находящихся в муниципальной собственности, на которых установлена информационная надпись (нарастающим итогом)</t>
  </si>
  <si>
    <t xml:space="preserve">ед. </t>
  </si>
  <si>
    <t>1. Число участников культурно-досуговых формирований</t>
  </si>
  <si>
    <t>1. Уровень охвата населения пользующегося услугами учреждений культуры (участники культурно-досуговых формирований, пользователи ЦБС, посетители киносеансов и музея) от числа жителей округа</t>
  </si>
  <si>
    <t>4. Количество культурно-массовых мероприятий</t>
  </si>
  <si>
    <t>5. Количество участников культурно-массовых мероприятий</t>
  </si>
  <si>
    <t xml:space="preserve">чел. </t>
  </si>
  <si>
    <t>6. Количество поступлений новых изданий</t>
  </si>
  <si>
    <t>8. Количество культурно-массовых мероприятий</t>
  </si>
  <si>
    <t>мер.</t>
  </si>
  <si>
    <t>9. Количество участников культурно-массовых мероприятий</t>
  </si>
  <si>
    <t>10. Колличество оцифрованных музейных предметов</t>
  </si>
  <si>
    <t>1. Число учреждений культуры, на которых выполняются противопожарные мероприятия</t>
  </si>
  <si>
    <t>2. Число учреждений культуры, на которых выполняются мероприятия по энергосбережению</t>
  </si>
  <si>
    <t>3. Число учреждений культуры, находящихся в удовлетворительном состоянии</t>
  </si>
  <si>
    <t>МП "Развитие и содержание системы уличного освещения в Усть-Катавском городском округе в 2020-2022 годы"</t>
  </si>
  <si>
    <t>1. Количество ДТП</t>
  </si>
  <si>
    <t>2. Количество ДТП с участием детей</t>
  </si>
  <si>
    <t>3. Количество учащихся, задействованных в мероприятиях по профилактике ДТП</t>
  </si>
  <si>
    <t>1.Доля паспортизированных объектов недвижимости от общего количества муниципального нежилого фонда без учета земельных участков</t>
  </si>
  <si>
    <t>4. Оборот малых и средних предприятий (в том числе индивидуальных предпринимателей)</t>
  </si>
  <si>
    <t>МП "Управление муниципальным имуществом Усть-Катавского городского округа на 2021-2023 годы"</t>
  </si>
  <si>
    <t>7. Количество спортивно-массовых мероприятий</t>
  </si>
  <si>
    <t>2. Численность обученных по охране труда руководителей и специалистов в обучающих организациях, аккредитованных в установленном порядке</t>
  </si>
  <si>
    <t>3. Количество работников, прошедших обязательные периодические медицинские осмотры</t>
  </si>
  <si>
    <t>4. Количество пользователей ЦБС</t>
  </si>
  <si>
    <t>5. Число посещений библиотек</t>
  </si>
  <si>
    <t>6. Число посещений музея</t>
  </si>
  <si>
    <t>7. Число учащихся ДМШ</t>
  </si>
  <si>
    <t>8. Число посещений культурных мероприятий, проводимых ДМШ</t>
  </si>
  <si>
    <t>1. Число посещений культурно-массовых мероприятий</t>
  </si>
  <si>
    <t>2. Количество культурно-досуговых формирований</t>
  </si>
  <si>
    <t>3. Количество участников культурно-досуговых формирований</t>
  </si>
  <si>
    <t>5. Количество культурно-массовых мероприятий</t>
  </si>
  <si>
    <t>6. Средняя численнойсть участников клубных формирований в расчете на 1 тыс. чел.</t>
  </si>
  <si>
    <t>2. Число посещений библиотек</t>
  </si>
  <si>
    <t>1. Число посещений музея</t>
  </si>
  <si>
    <t>1. Число посещений культурных мероприятий, проводимых ДМШ</t>
  </si>
  <si>
    <t>3. Количество педагогических работников, имеющих высшую и первую квалификационные категории</t>
  </si>
  <si>
    <t>1</t>
  </si>
  <si>
    <t>МП "Поддержка и развитие внутреннего и въездного туризма на территории Усть-Катавского городского округа на 2021-2023 годы"</t>
  </si>
  <si>
    <t>2. Количество туристских мероприятий (конференций, форумов, выставок,конкурсов и других), в которых приняли участие представители городского округа</t>
  </si>
  <si>
    <t>1. Снижение кредиторской задолженности</t>
  </si>
  <si>
    <t>2. Эффективное использование муниципального имущества (увеличение количества оказываемых услуг)</t>
  </si>
  <si>
    <t>МП «Финансовое оздоровление и предупреждение банкротства муниципальных унитарных предприятий Усть-Катавского городского округа на 2021-2023 годы»</t>
  </si>
  <si>
    <t>МП "Поддержка и развитие дошкольного образования в Усть-Катавском городском округе на 2020-2022 годы"</t>
  </si>
  <si>
    <t>МП "Развитие дорожного хозяйства и повышение безопасности дорожного движения в Усть-Катавском городском округе на 2020-2024 годы"</t>
  </si>
  <si>
    <t>Внебюд. средства</t>
  </si>
  <si>
    <t>2. Количество молодых людей принимающих участие в форумах, фестивалях, конкурсах различного уровня</t>
  </si>
  <si>
    <t>Без финансирования</t>
  </si>
  <si>
    <t>тыс.кв.м.</t>
  </si>
  <si>
    <t xml:space="preserve">Подпрограмма
«Подготовка земельных участков для освоения в целях жилищного строительства на территории Усть-Катавского городского округа»
</t>
  </si>
  <si>
    <t xml:space="preserve">1. Площадь земельных участков, предоставленных для жилищного строительства </t>
  </si>
  <si>
    <t>2. Площадь введенного в эксплуатацию жилья</t>
  </si>
  <si>
    <t>3. Обеспеченность жильем населения, приходящаяся на 1 человека (на конец года)</t>
  </si>
  <si>
    <t>кв. м</t>
  </si>
  <si>
    <t>га</t>
  </si>
  <si>
    <t xml:space="preserve">Подпрограмма  
«Мероприятия по переселению граждан из жилищного фонда, признанного непригодным для проживания»
</t>
  </si>
  <si>
    <t>2. Количество объектов культурного наследия, находящихся в муниципальной собственности, на которых выполняются научно-исследовательские, научно-проектные работы и экспертиза документации в целях дальнейших ремонтных работ</t>
  </si>
  <si>
    <t>3. Количество объектов культурного наследия, находящихся в муниципальной собственности и требующих консервации и реставрации</t>
  </si>
  <si>
    <t>588</t>
  </si>
  <si>
    <t>24</t>
  </si>
  <si>
    <t>8. Количество киносеансов</t>
  </si>
  <si>
    <t xml:space="preserve">27. Количество оконных блоков, замененных в рамках проведения ремонтных работ по замене оконных блоков в муниципальных общеобразовательных организациях </t>
  </si>
  <si>
    <t xml:space="preserve">28. 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 </t>
  </si>
  <si>
    <t>4. Количество мероприятий, реализованных в рамках инициативного проекта</t>
  </si>
  <si>
    <t>5. Количество мероприятий, направленных на обеспечение антитеррористической безопасности образовательных учреждений</t>
  </si>
  <si>
    <t>6. Количество мероприятий, направленных на выполнение требований к санитарно-бытовым условиям и охране здоровья</t>
  </si>
  <si>
    <t>1.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</t>
  </si>
  <si>
    <t>МП "Профилактика правонарушений и преступлений на территории Усть-Катавского городского округа на 2022-2024 годы"</t>
  </si>
  <si>
    <t>1.  Удельный вес преступлений, раскрытых с использованием видеонаблюдения</t>
  </si>
  <si>
    <t>2. Удельный вес административных правонарушений, выявленных с использованием видеонаблюдения</t>
  </si>
  <si>
    <t>3. Число выявленных преступлений, связанных с незаконным оборотом наркотиков</t>
  </si>
  <si>
    <t>4. Удельный вес преступлений, совершенных в общественных местах</t>
  </si>
  <si>
    <t>МП "Развитие общественного пассажирского транспорта в Усть-Катавском городском округе на 2022-2024 годы"</t>
  </si>
  <si>
    <t>1. Число проведенных тренировок на объектах вероятных террористических посягательств по отработке алгоритма действий работников при возникновении террористической угрозы</t>
  </si>
  <si>
    <t>2. Доля объектов вероятных террористических посягательств, отвечающих требованиям антитеррористической защищенности</t>
  </si>
  <si>
    <t xml:space="preserve">МП «Укрепление межнациональных отношений и профилактика проявлений экстремизма на территории Усть-Катавского городского округа на 2022-2024 гг.» 
</t>
  </si>
  <si>
    <t>1. Количество участников мероприятий, направленных на обеспечение межнационального мира и согласия, гармонизацию межнациональных отношений</t>
  </si>
  <si>
    <t>2. Количество участников мероприятий, проведенных во взаимодействии с религиозными объединениями в области государственной национальной политики на территории Усть-Катавского городского округа</t>
  </si>
  <si>
    <t>3. Количество участников мероприятий, направленных на укрепление общероссийского гражданского единства и духовной общности народов Российской Федерации, проживающих на территории Усть-Катавского городского округа</t>
  </si>
  <si>
    <t>4.Количество участников мероприятий, направленных на сохранение этнокультурного многообразия народов России в Усть-Катавском городском округе</t>
  </si>
  <si>
    <t>5. Количество лиц, прошедших курсы повышения квалификации по утвержденным в установленном порядке учебным программам по вопросам реализации государственной национальной политики Российской Федерации</t>
  </si>
  <si>
    <t>2. Доля детей и молодежи (возраст 3-29 лет) Усть-Катавского городского округа, систематически занимающихся физической культурой и спортом, в общей численности детей и молодежи</t>
  </si>
  <si>
    <t>3. Доля граждан среднего возраста (женщины: 30-54 года, мужчины: 30-59 лет) Усть- Катавского городского округа, систематически занимающихся физической культурой и спортом, в общей численности граждан среднего возраста</t>
  </si>
  <si>
    <t>4. Доля граждан старшего возраста (женщины: 55-79 лет, мужчины: 60-79 лет) Усть- Катавского городского округа, систематически занимающихся физической культурой и спортом, в общей численности граждан старшего возраста</t>
  </si>
  <si>
    <t xml:space="preserve">5. Уровень обеспеченности граждан Усть-Катавского городского округа спортивными сооружениями, исходя из единовременной пропускной способности объектов спорта округа
</t>
  </si>
  <si>
    <t>8. Количество соревнований в системе подготовки спортивного резерва</t>
  </si>
  <si>
    <t>17</t>
  </si>
  <si>
    <t>8. Число учреждений культуры, на которых выполняются мероприятия по антитеррористической безопасности</t>
  </si>
  <si>
    <t>9</t>
  </si>
  <si>
    <t>2. Протяженность линий уличного освещения по Усть-Катавскому городскому округу, подлежащих техническому обслуживанию</t>
  </si>
  <si>
    <t>1. Разметка дорог (пешеходных переходов)</t>
  </si>
  <si>
    <t>4.  Ремонт дорог с асфальтным покрытием</t>
  </si>
  <si>
    <t>1. Подготовка заключений о технической экспертизе многоквартирных домой</t>
  </si>
  <si>
    <t>2. Проведение комплекса мероприятий по обеспечению безопасности жизни и здоровья граждан в многоквартирных жилых домах, признанных аварийными</t>
  </si>
  <si>
    <t>6. Количество клубных формирований в форме национальных культурных центров</t>
  </si>
  <si>
    <t>1. Создание новых субьектов малого предпринимательства</t>
  </si>
  <si>
    <t>1. Доля населения, проживающего в населенных пунктах, не имеющих регулярного автобусного сообщения с административным центром Усть-Катавского городского округа, в общей численности населения Усть-Катавского городского округа</t>
  </si>
  <si>
    <t>МП "Формирование современной городской среды на итерритории Усть-Катавского горолдского округа на 2018-2024 годы"</t>
  </si>
  <si>
    <t>1. Общая площадь благоустроенных общественных территорий</t>
  </si>
  <si>
    <t>2. Доля зарегистрированных в ЕГРП объектов нежилого фонда от общего количества объектов муниципального нежилого фонда</t>
  </si>
  <si>
    <t>2. Разметка дорог (продольная)</t>
  </si>
  <si>
    <t>3. Ремонт дорог индивидуального сектора</t>
  </si>
  <si>
    <t>км</t>
  </si>
  <si>
    <t>1. 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Усть-Катавском городском округе</t>
  </si>
  <si>
    <t>2. Доля инвалидов, положительно оценивающих отношение населения к проблемам инвалидов, в общей численности опрошенных инвалидов</t>
  </si>
  <si>
    <t>3. Доля инвалидов, в отношении которых осуществлялись мероприятия по реабилитации и (или) абилитации, в общей численности инвалидов в Усть-Катавском городском округе, имеющих такие рекомендации в индивидуальной программе реабилитации или абилитации</t>
  </si>
  <si>
    <t>МП "Оздоровление экологической обстановки в Усть-Катавском городском округе на 2022-2024 годы"</t>
  </si>
  <si>
    <t>10. Средняя численность участников клубных формирований в расчете на 1 тыс.человек</t>
  </si>
  <si>
    <t>МП "Укрепление общественного здоровья на территории Усть-Катавского городского округа на 2022-2024 годы"</t>
  </si>
  <si>
    <t>МП "Доступная среда для инвалидов и других маломобильных групп населения Усть-Катавского городского округа на 2022-2025"</t>
  </si>
  <si>
    <t>МП "Развитие малого и среднего предпринимательства в монопрофильном муниципальном образовании Челябинской области Усть-Катавский городском округе на 2021-2023 годы"</t>
  </si>
  <si>
    <t xml:space="preserve">1. Темпы прироста первичной заболеваемости ожирением </t>
  </si>
  <si>
    <t>2. Охват взрослого населения профилактическими медицинскими осмотрами, в т. ч. диспансеризацией, ежегодно</t>
  </si>
  <si>
    <t>3. Число посещений медицинских организаций с профилактической целью</t>
  </si>
  <si>
    <t>4. Число случаев временной нетрудоспособности по основным ХНИЗ (на 1 тыс. населения)</t>
  </si>
  <si>
    <t>Оценка эффективности реализации муниципальных программ в 2023 году</t>
  </si>
  <si>
    <t>План 2023г.</t>
  </si>
  <si>
    <t>Факт 2023г.</t>
  </si>
  <si>
    <t>МП "Развитие образования в  Усть-Катавском городском округе на 2023-2025 годы"</t>
  </si>
  <si>
    <t>в связи с тем, что детей считают один раз в том числе по межведу</t>
  </si>
  <si>
    <t>3.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от общей численности педагогических работников</t>
  </si>
  <si>
    <t xml:space="preserve">4. Доля детей в возрасте от 5 до 18 лет, охваченных программами дополнительного образования в организациях дополнительного образования, в общей численности детей от 5 до 18 лет </t>
  </si>
  <si>
    <t xml:space="preserve">5. Доля обучающихся, охваченных программами дополнительного образования в общеобразовательных учреждениях, в общей численности обучающихся общеобразовательных учреждений </t>
  </si>
  <si>
    <t>6. Доля детей из малообеспеченных семей и детей с нарушениями здоровья, обучающихся в муниципальных общеобразовательных организациях, обеспеченных питанием, в общем количестве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</si>
  <si>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7. Доля педагогических работников общеобразовательных организаций, получивших ежемесячное денежное вознаграждение за классное руководство из расчета 5000 рублей в месяц с учетом страховых взносов в государственные внебюджетные фонды, а также районных коэффициентов и процентных надбавок, в общей численности педагогических работников такой категории </t>
  </si>
  <si>
    <t>8. Доля обучающихся муниципальных общеобразовательных организаций по программам начального общего образования, обеспеченных молочной продукцией, в общем количестве обучающихся муниципальных общеобразовательных организаций по программам начального общего образования</t>
  </si>
  <si>
    <t>13. Доля выполненных ремонтов в зданиях муниципальных организаций отдыха и оздоровления детей в общем количестве зданий муниципальных организаций отдыха и оздоровления детей, запланированных к проведению ремонта, в текущем году</t>
  </si>
  <si>
    <t xml:space="preserve">9. Доля обучающихся муниципальных общеобразовательных организаций по программам начального общего образования, обеспеченных молочной продукцией, в общем количестве обучающихся муниципальных общеобразовательных организаций по программам начального общего образования </t>
  </si>
  <si>
    <t xml:space="preserve">10. Количество ставок советников по воспитанию в муниципальных общеобразовательных организациях </t>
  </si>
  <si>
    <t xml:space="preserve">11. Доля детей Усть-Катавского городского округа, охваченных отдыхом и оздоровлением от общего числа детей в возрасте от 6 до 18 лет, проживающих в Усть-Катавском городском округе </t>
  </si>
  <si>
    <t xml:space="preserve">12. Доля несовершеннолетних Усть-Катавского городского округа,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 Усть-Катавского городского округа, состоящих на профилактическом учете в органах внутренних дел </t>
  </si>
  <si>
    <t>14. Доля отремонтированных зданий муниципальных организаций отдыха и оздоровления детей в общем количестве зданий муниципальных организаций отдыха и оздоровления детей, требующих проведения ремонтов</t>
  </si>
  <si>
    <t xml:space="preserve">15. Удельный вес численности обучающихся, участвующих в олимпиадах и конкурсах различного уровня, в общей численности обучающихся в общеобразовательных учреждениях  </t>
  </si>
  <si>
    <t>16. Доля педагогических работников общеобразовательных учреждений, которым при прохождении аттестации присвоена высшая квалификационная категория, в общей численности педагогических работников общеобразовательных учреждений</t>
  </si>
  <si>
    <t>17. Доля педагогических работников дополнительного образования, которым при прохождении аттестации присвоена высшая квалификационная категория, в общей численности педагогических работников учреждений дополнительного образования</t>
  </si>
  <si>
    <t>18. Количество вновь созданных новых мест в общеобразовательных организациях для реализации дополнительных общеразвивающих программ всех направленностей</t>
  </si>
  <si>
    <t>19. увеличение доли обучающихся в возрасте от 5 до 18 лет, занимающихся по дополнительным общеобразовательным программам на вновь созданных новых местах дополнительного образования</t>
  </si>
  <si>
    <t>20. Доля обновленной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направленностей:
- по естественнонаучной направленности ДООП «Ментальная арифметика»;</t>
  </si>
  <si>
    <t xml:space="preserve">по технической направленности ДООП «Основы компьютерной грамотности» </t>
  </si>
  <si>
    <t xml:space="preserve">22. Доля выполненных мероприятий по внедрению Целевой модели развития системы дополнительного образования детей от общего числа запланированных мероприятийграммам среднего общего образования </t>
  </si>
  <si>
    <t>23. 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</si>
  <si>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24. 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</t>
  </si>
  <si>
    <t xml:space="preserve">25.доля экзаменов государственной итоговой аттестации по образовательным программам основного общего образования, проведенных в муниципальном образовании в соответствии с Порядком проведения государственной итоговой аттестации </t>
  </si>
  <si>
    <t>26. Доступность в общеобразовательных учреждениях для обучающихся, сотрудников и педагогических работников к цифровой образовательной инфраструктуре</t>
  </si>
  <si>
    <t>МП "Безопасность образовательных учреждений в Усть-Катавском городском округе на 2023-2025 годы"</t>
  </si>
  <si>
    <t>МП "Поддержка и развитие молодых граждан Усть-Катавского городского округа на 2023-2025 годы"</t>
  </si>
  <si>
    <t>396</t>
  </si>
  <si>
    <t>80</t>
  </si>
  <si>
    <t>5</t>
  </si>
  <si>
    <t>5. Количество молодых людей, обучающихся в высших учебных заведениях по договору о целевом обучении и получающих меры социальной поддержки, включая денежную выплату за каждую успешно сданную сессию, с условием трудоустройства в соответствии с полученной квалификацией</t>
  </si>
  <si>
    <t>3.  Количество молодых людей в возрасте от 14 до 30 лет, принявших участие в мероприятиях в сфере образования, интеллектуальной и творческой деятельности</t>
  </si>
  <si>
    <t>755</t>
  </si>
  <si>
    <t>4. Количество трудоустроенных несовершеннолетних граждан в возрасте от 14 до 18 лет в свободное от учебы время</t>
  </si>
  <si>
    <t>МП "Формирование законопослушного поведения участников дорожного движения в Усть-Катавском городском округе на 2022-2024 годы"</t>
  </si>
  <si>
    <t>МП "Обеспечение доступным и комфортным жильем граждан Российской Федерации в Усть-Катавском городском округе на 2021-2024 годы"</t>
  </si>
  <si>
    <t>1. Обеспеченность жильем населения, приходящаяся на 1 человека (на конец года)</t>
  </si>
  <si>
    <t>2. Количество молодых семей, улучшивших жилищные условия</t>
  </si>
  <si>
    <t xml:space="preserve">3. Площадь земельных участков, предоставленных для жилищного строительства </t>
  </si>
  <si>
    <t xml:space="preserve">4. Снижение уровня износа объектов коммунальной </t>
  </si>
  <si>
    <t>5. Повышение уровня газификации природным газом</t>
  </si>
  <si>
    <t xml:space="preserve">6. Площадь  введенного в эксплуатацию жилья </t>
  </si>
  <si>
    <t>1.Снижение уровня износа объектов коммунальной инфраструктуры</t>
  </si>
  <si>
    <t>2. Повышение уровня газификации природным газом</t>
  </si>
  <si>
    <t>Мероприятия по переселению граждан из жилищного фонда, признанного непригодным для проживания в 2023 году не проводились</t>
  </si>
  <si>
    <t>МП "Управление инфраструктурой и строительством в Усть-Катавском городском округе на 2023-2025 годы"</t>
  </si>
  <si>
    <t>МП "Чистая вода" на территории Усть-Катавского городского округа на 2023-2025 гг."</t>
  </si>
  <si>
    <t>В связи стем, что индикативный показатель по строительству объектов запланирован на 2025 год, достижение индикатива невозможно без выполнения подготовительных мероприятий. В этой связи в 2023 году проведены мерлприятия по выполнению кадастровых работ и подготовке проекта межевания, мероприятия по получению заключения о санитарно-эпидемиологическом качестве воды в реке Юрюзань.</t>
  </si>
  <si>
    <t>МП "Ликвидация аварийного жилого фонда Усть-Катавского городского округа в 2023-2025 годах"</t>
  </si>
  <si>
    <t>МП "Социальная поддержка и обслуживание граждан в Усть-Катавском городском округе на 2023-2025 гг ".</t>
  </si>
  <si>
    <t xml:space="preserve">1. Количество граждан, которым предоставлены меры социальной поддержки </t>
  </si>
  <si>
    <t>2. Количество семей, получающих субсидии на оплату жилья и коммунальных услуг</t>
  </si>
  <si>
    <t>3.Количество граждан, имеющих детей, которым назначено и выплачено ежемесячное пособие на ребенка</t>
  </si>
  <si>
    <t>4. Количество граждан, которым назначено и выплачено областное единовременное пособие при рождении ребенка</t>
  </si>
  <si>
    <t>5. Количество пенсионеров и инвалидов, вовлеченных в клубное движение</t>
  </si>
  <si>
    <t>6. Количество граждан, признанных нуждающимися в социальной защите</t>
  </si>
  <si>
    <t>МП "Поддержка социально ориентированных некоммерческих организаций в Усть-Катавском городском округе на 2023-2025 годы"</t>
  </si>
  <si>
    <t>1. Количество зарегистрированных социально некоммерческих организаций на территории Усть-Катавского городского округа</t>
  </si>
  <si>
    <t>2. Удельный вес СОНКО, которым оказана финансовая поддержка</t>
  </si>
  <si>
    <t>3. Количество граджан, принимающих участие в деятельности СОНКО</t>
  </si>
  <si>
    <t>2. Отношение количества маршрутов пассажирского транспорта в текущем году внутри муниципального сообщения к количеству маршрутов пассажирского транспорта внутри муниципального сообщения 2023 года</t>
  </si>
  <si>
    <t>3. Отношение количества садовых сезонных маршрутов пассажирского транспорта в текущем году к количеству садовых сезонных маршрутов пассажирского транспорта 2023 года</t>
  </si>
  <si>
    <t>снижение связано в связи с недостаточной агитационной и информационной работы</t>
  </si>
  <si>
    <t>МП "Обеспечение безопасности жизнедеятельности населения Усть-Катавского городского округа на 2023-2025 годы"</t>
  </si>
  <si>
    <t>2. Уменьшение числа погибших на пожарах</t>
  </si>
  <si>
    <t>3. Уменьшение числа пострадавших на пожарах</t>
  </si>
  <si>
    <t>4. Уменьшение числа утонувших на водоемах</t>
  </si>
  <si>
    <t>5. Охват населения Усть-Катавского городского округа по обучению мерам пожарной безопасности</t>
  </si>
  <si>
    <t>6. Отлов животных без владельцев, их транспортировка и немедленная передача в приюты для животных</t>
  </si>
  <si>
    <t>голов</t>
  </si>
  <si>
    <t>МП "Развитие муниципальной службы в Усть-Катавском городском округе на 2023-2025 годы"</t>
  </si>
  <si>
    <t>МП "Комплексное развитие города Усть-Катав в составе Усть-Катавской сельской агломерации Челябинской области на 2023 год"</t>
  </si>
  <si>
    <t>1. Количество реализованных проектов комплексного развития сельских территорий или сельских агломераций</t>
  </si>
  <si>
    <t>2. Доля населения сельской агломерации, систематически занимающегося физической культурой и спортом</t>
  </si>
  <si>
    <t>МП "Управление муниципальными финансами Усть-Катавского городского округа на 2023-2025 годы"</t>
  </si>
  <si>
    <t>2. Доля главных распорядителей и получателей средств бюджета УКГО, главных администраторов и администраторов источников финансирования дефицита бюджета УКГО, до которых финансовым управлением доводятся параметры сводной бюджетной росписи, лимитов бюджетных обязательств, кассового плана</t>
  </si>
  <si>
    <t>5. Удельный вес преступлений, совершенных в общественных местах</t>
  </si>
  <si>
    <t xml:space="preserve">6. Доля несовершеннолетних, состоящих на учете в органах внутренних дел, принявших участие в профильных сменах, от общего числа несовершеннолетних, состоящих на учете в органах внутренних дел </t>
  </si>
  <si>
    <t>7. Увеличение числа граждан, вовлеченных в деятельность добровольных народных дружин в 2023 году</t>
  </si>
  <si>
    <t>8.Доля муниципальных образовательных организаций, реализующих программы дошкольного, общего, и дополнительного образования, имеющих в соответствии с требованиями к антитеррористической защищенности 1-ю и/или 2-ю категории опасности, обеспеченных квалифицированной охраной</t>
  </si>
  <si>
    <t>МП "Улучшение условий и охраны труда в Усть-Катавском городском округе на 2023-2025 годы"</t>
  </si>
  <si>
    <t>1. Не превышение численности пострадавших в результате несчастных случаев на производстве с утратой трудоспособности на 1 рабочий день и более в расчёте на 1 тыс. работающих</t>
  </si>
  <si>
    <t>МП "Развитие физической культуры и спорта в Усть-Катавском городском округе на 2023-2025 годы"</t>
  </si>
  <si>
    <t>Подпрограмма "Развитие физической культуры, спорта и материально-технической базы" на 2023-2025 годы</t>
  </si>
  <si>
    <t>1. Доля граждан Усть-Катавского городского округа в возрасте 3-79 лет, систематически занимающиеся физической культурой и спортом, в общей численности граждан 3-79 лет</t>
  </si>
  <si>
    <t>Подпрограмма "Поддержка и развитие МКУ "Спортивно-оздоровительный комплекс"" на 2023-2025годы</t>
  </si>
  <si>
    <t>6. Количество граждан, сдавших нормативы и испытания ВФСК "ГТО" на соответствие государственным требованиям к уровню физической подготовленности</t>
  </si>
  <si>
    <t xml:space="preserve">3. Количество изданной печатной и иной продукции </t>
  </si>
  <si>
    <t>4. Количество туристско-экскурсионных маршрутов на территории городского округа, утверждённых муниципальным правовым актом и имеющий акт обследования туристического маршрута профильной межведомственной комиссией муниципального образования</t>
  </si>
  <si>
    <t>в связи с отсутствием разработанной печатной продукции</t>
  </si>
  <si>
    <t>МП "Профилактика терроризма, минимизация и (или) ликвидация последствий его проявлений на территории Усть-Катавского городского округа на 2022-2024 годы"</t>
  </si>
  <si>
    <t>3. Отсутствие фактов проявлений терроризма на территории Усть-Катавского городского округа</t>
  </si>
  <si>
    <t>4. Количество мероприятий, направленных на патриотическое воспитание граждан, в том числе с участием молодежи, с целью недопущения их вовлечения в террористическую деятельность</t>
  </si>
  <si>
    <t>число</t>
  </si>
  <si>
    <t>МП "Поддержка и развитие культуры в Усть-Катавском городском округе на 2023-2025 годы"</t>
  </si>
  <si>
    <t>МП "Разработка документов территориального планирования Усть-Катавского городского округа на 2023-2025 годы"</t>
  </si>
  <si>
    <t>1. Количество разработанных градостроительных документов (документов территориального планирования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</si>
  <si>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2023-2025 гг.</t>
  </si>
  <si>
    <t>2. Число посещений культурно-массовых мероприятий</t>
  </si>
  <si>
    <t>3. Число посещений киносеансов</t>
  </si>
  <si>
    <t>9. Количество созданных и модернизированных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</si>
  <si>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11. Количество реконструированных и (или) капитально отремонтированных муниципальных детских школ искусств по видам искусств (нарастающти итогом с 2019 года)</t>
  </si>
  <si>
    <t>12. Количество городских библиотек, модернизированных по модельному стандарту (модельная библиотека) (нарастающти итогом с 2019 года)</t>
  </si>
  <si>
    <t>13. Количество организаций культуры, получивших специализированный автотранспорт (автоклубы) (нарастающим итогом с 2019 года)</t>
  </si>
  <si>
    <t>14. Оказана государственная поддержка лучшим сельским учреждениям культуры (нарастающим итогом с 2019 года)</t>
  </si>
  <si>
    <t xml:space="preserve">15. Количество мероприятий по комплектованию книжных фондов библиотек муниципальных образований </t>
  </si>
  <si>
    <t>16. Количество детских музыкальных школ, оснащенных музыкальными инструментами, оборудованием и учебными материалами</t>
  </si>
  <si>
    <t>17. Количество домов культуры, в населенных пунктах с числом жителей до 50 тыс. чел., укрепивших материально-техническую базу (нарастающим итогом с 2019 года)</t>
  </si>
  <si>
    <t>Подпрограмма "Обеспечение создания культурной среды в Усть-Катавском городском округе"</t>
  </si>
  <si>
    <t>Подпрограмма "Поддержка и развитие культурно-досуговой деятельности в Усть-Каттавском городском округе"</t>
  </si>
  <si>
    <t>45412</t>
  </si>
  <si>
    <t>59445</t>
  </si>
  <si>
    <t>558</t>
  </si>
  <si>
    <t>4. Количество Количество коллективов самодеятельного народного творчества, имеющих звания "образцовый", "народный", "заслуженный"</t>
  </si>
  <si>
    <t>658</t>
  </si>
  <si>
    <t>7. Количество организаций культуры, получивших специализированный автотранспорт (автоклубы) (нарастающим итогом с 2019 года)</t>
  </si>
  <si>
    <t>964</t>
  </si>
  <si>
    <t>12529</t>
  </si>
  <si>
    <t>9. Число посещений киносеансов</t>
  </si>
  <si>
    <t>10. Оказана государственная поддержка лучшим сельским учреждениям культуры (нарастающим итогом с 2019 года)</t>
  </si>
  <si>
    <t>11. 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</si>
  <si>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12. Количество домов культуры, в населенных пунктах с числом жителей до 50 тыс. чел., укрепивших материально-техническую базу (нарастающим итогом с 2019 года )</t>
  </si>
  <si>
    <t>Подпрограмма "Совершенствование организации библиотечного обслуживания в Усть-Катавском городском округе "</t>
  </si>
  <si>
    <t>8</t>
  </si>
  <si>
    <t>276</t>
  </si>
  <si>
    <t>7. Количество городских библиотек, модернизированных по модельному стандарту (модельная библиотека) (нарастающим итогом с 2019 года )</t>
  </si>
  <si>
    <t>277</t>
  </si>
  <si>
    <t>8. Оказана государственная поддержка лучшим сельским учреждениям культуры (нарастающим итогом с 2019 года )</t>
  </si>
  <si>
    <t>9. Количество мероприятий по комплектованию книжных фондов библиотек муниципальных образований</t>
  </si>
  <si>
    <t>Подпрограмма  "Поддержка и развитие музейного дела в Усть-Катавском городском округе"</t>
  </si>
  <si>
    <t>109</t>
  </si>
  <si>
    <t>2424</t>
  </si>
  <si>
    <t>7404</t>
  </si>
  <si>
    <t>11. Количество встреч инициативной творчческой группы</t>
  </si>
  <si>
    <t>2. Количество учащихся ДМШ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</si>
  <si>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
</t>
  </si>
  <si>
    <t>61</t>
  </si>
  <si>
    <t>190</t>
  </si>
  <si>
    <t>6. Количество детских музыкальных школ, оснащенных музыкальными инструментами, оборудованием и учебными материалами</t>
  </si>
  <si>
    <t>Подпрограмма "Безопасность муниципальных учреждений культуры"</t>
  </si>
  <si>
    <t>14</t>
  </si>
  <si>
    <t xml:space="preserve">4. Количество реконструированных и (или) капитально отремонтированных муниципальных детских школ искусств по видам искусств (нарастающим итогом с 2019 года) </t>
  </si>
  <si>
    <t>Итого за 2023 год:</t>
  </si>
  <si>
    <t xml:space="preserve">1. Охват детей дошкольного 1-7 лет дошкольным образованием </t>
  </si>
  <si>
    <t>2 Удельный вес численности детей дошкольных образовательных организаций в возрасте 3-7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</si>
  <si>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3. Доступность дошкольного образования для детей с OB3</t>
  </si>
  <si>
    <t>4. Удельный вес коррекционных и комбинированных групп для детей с ОВЗ и детей-инвалидов в общем числе групп дошкольных образовательных организаций</t>
  </si>
  <si>
    <t>5. Количество мест для детей с OB3:
- во вновь созданных группах компенсирующей направленности; 
-во вновь созданных группах комбинированной направленности;
- перепрофилированных мест для детей группы общеразвивающей направленности</t>
  </si>
  <si>
    <t>6. Удельный вес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</t>
  </si>
  <si>
    <t>7. Количество детей из малообеспеченных, неблагополучных семей, а также семей, оказавшихся в трудной жизненной ситуации, получающих дошкольное образование в муниципальных образовательных организациях</t>
  </si>
  <si>
    <t>человек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</si>
</sst>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0.00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0"/>
    <numFmt numFmtId="190" formatCode="[$-FC19]d\ mmmm\ yyyy\ &quot;г.&quot;"/>
    <numFmt numFmtId="191" formatCode="#&quot; &quot;??/16"/>
    <numFmt numFmtId="192" formatCode="#,##0.00&quot;р.&quot;"/>
    <numFmt numFmtId="193" formatCode="[$-F400]h:mm:ss\ AM/PM"/>
    <numFmt numFmtId="194" formatCode="0.000%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175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5" fontId="3" fillId="0" borderId="10" xfId="62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/>
    </xf>
    <xf numFmtId="177" fontId="50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3" fillId="0" borderId="10" xfId="62" applyNumberFormat="1" applyFont="1" applyFill="1" applyBorder="1" applyAlignment="1">
      <alignment horizontal="center" vertical="center"/>
    </xf>
    <xf numFmtId="4" fontId="2" fillId="0" borderId="10" xfId="62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" fontId="51" fillId="0" borderId="0" xfId="0" applyNumberFormat="1" applyFont="1" applyFill="1" applyAlignment="1">
      <alignment/>
    </xf>
    <xf numFmtId="177" fontId="2" fillId="0" borderId="15" xfId="0" applyNumberFormat="1" applyFont="1" applyBorder="1" applyAlignment="1">
      <alignment vertical="top" wrapText="1"/>
    </xf>
    <xf numFmtId="177" fontId="2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8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top" wrapText="1"/>
    </xf>
    <xf numFmtId="4" fontId="3" fillId="0" borderId="11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4" fontId="2" fillId="0" borderId="0" xfId="0" applyNumberFormat="1" applyFont="1" applyFill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77" fontId="2" fillId="0" borderId="15" xfId="0" applyNumberFormat="1" applyFont="1" applyBorder="1" applyAlignment="1">
      <alignment horizontal="left" vertical="top" wrapText="1"/>
    </xf>
    <xf numFmtId="177" fontId="2" fillId="0" borderId="13" xfId="0" applyNumberFormat="1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center"/>
    </xf>
    <xf numFmtId="4" fontId="30" fillId="0" borderId="10" xfId="0" applyNumberFormat="1" applyFont="1" applyBorder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zoomScale="120" zoomScaleNormal="120" zoomScaleSheetLayoutView="80" workbookViewId="0" topLeftCell="A1">
      <pane ySplit="5" topLeftCell="A6" activePane="bottomLeft" state="frozen"/>
      <selection pane="topLeft" activeCell="A1" sqref="A1"/>
      <selection pane="bottomLeft" activeCell="K10" sqref="K10"/>
    </sheetView>
  </sheetViews>
  <sheetFormatPr defaultColWidth="8.875" defaultRowHeight="12.75"/>
  <cols>
    <col min="1" max="1" width="21.625" style="76" customWidth="1"/>
    <col min="2" max="2" width="9.25390625" style="57" customWidth="1"/>
    <col min="3" max="3" width="12.875" style="57" customWidth="1"/>
    <col min="4" max="4" width="13.125" style="57" customWidth="1"/>
    <col min="5" max="5" width="14.125" style="1" customWidth="1"/>
    <col min="6" max="6" width="37.00390625" style="1" customWidth="1"/>
    <col min="7" max="7" width="11.875" style="1" customWidth="1"/>
    <col min="8" max="8" width="10.125" style="1" customWidth="1"/>
    <col min="9" max="9" width="10.25390625" style="1" customWidth="1"/>
    <col min="10" max="10" width="12.625" style="1" customWidth="1"/>
    <col min="11" max="11" width="11.375" style="1" customWidth="1"/>
    <col min="12" max="12" width="14.125" style="2" customWidth="1"/>
    <col min="13" max="13" width="12.75390625" style="1" customWidth="1"/>
    <col min="14" max="14" width="11.125" style="1" bestFit="1" customWidth="1"/>
    <col min="15" max="16384" width="8.875" style="1" customWidth="1"/>
  </cols>
  <sheetData>
    <row r="1" spans="1:12" ht="15.75" customHeight="1">
      <c r="A1" s="145" t="s">
        <v>204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.75">
      <c r="A2" s="145" t="s">
        <v>43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1" ht="1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2" ht="41.25" customHeight="1">
      <c r="A4" s="147" t="s">
        <v>20</v>
      </c>
      <c r="B4" s="147" t="s">
        <v>19</v>
      </c>
      <c r="C4" s="63" t="s">
        <v>205</v>
      </c>
      <c r="D4" s="63" t="s">
        <v>206</v>
      </c>
      <c r="E4" s="148" t="s">
        <v>18</v>
      </c>
      <c r="F4" s="148" t="s">
        <v>17</v>
      </c>
      <c r="G4" s="148" t="s">
        <v>16</v>
      </c>
      <c r="H4" s="148" t="s">
        <v>205</v>
      </c>
      <c r="I4" s="148" t="s">
        <v>206</v>
      </c>
      <c r="J4" s="148" t="s">
        <v>15</v>
      </c>
      <c r="K4" s="148" t="s">
        <v>14</v>
      </c>
      <c r="L4" s="148" t="s">
        <v>13</v>
      </c>
    </row>
    <row r="5" spans="1:12" ht="27.75" customHeight="1">
      <c r="A5" s="147"/>
      <c r="B5" s="147"/>
      <c r="C5" s="51" t="s">
        <v>12</v>
      </c>
      <c r="D5" s="51" t="s">
        <v>12</v>
      </c>
      <c r="E5" s="148"/>
      <c r="F5" s="148"/>
      <c r="G5" s="148"/>
      <c r="H5" s="158"/>
      <c r="I5" s="158"/>
      <c r="J5" s="148"/>
      <c r="K5" s="148"/>
      <c r="L5" s="148"/>
    </row>
    <row r="6" spans="1:12" ht="19.5" customHeight="1">
      <c r="A6" s="164" t="s">
        <v>11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s="6" customFormat="1" ht="24.75" customHeight="1">
      <c r="A7" s="149" t="s">
        <v>207</v>
      </c>
      <c r="B7" s="61" t="s">
        <v>2</v>
      </c>
      <c r="C7" s="62">
        <f>C8+C9+C10+C11</f>
        <v>437906.42999999993</v>
      </c>
      <c r="D7" s="62">
        <f>D8+D9+D10+D11</f>
        <v>436097.79</v>
      </c>
      <c r="E7" s="12">
        <f>D7/C7*100</f>
        <v>99.586980259687</v>
      </c>
      <c r="F7" s="5" t="s">
        <v>2</v>
      </c>
      <c r="G7" s="5"/>
      <c r="H7" s="5"/>
      <c r="I7" s="5"/>
      <c r="J7" s="48">
        <f>SUM(J8:J35)/28</f>
        <v>107.25291162479701</v>
      </c>
      <c r="K7" s="12">
        <f>J7/E7</f>
        <v>1.0769772448679538</v>
      </c>
      <c r="L7" s="5" t="s">
        <v>4</v>
      </c>
    </row>
    <row r="8" spans="1:13" ht="48.75" customHeight="1">
      <c r="A8" s="150"/>
      <c r="B8" s="51" t="s">
        <v>21</v>
      </c>
      <c r="C8" s="52">
        <v>119226.84</v>
      </c>
      <c r="D8" s="52">
        <v>117418.2</v>
      </c>
      <c r="E8" s="23">
        <f>D8/C8*100</f>
        <v>98.48302613740329</v>
      </c>
      <c r="F8" s="10" t="s">
        <v>82</v>
      </c>
      <c r="G8" s="4" t="s">
        <v>5</v>
      </c>
      <c r="H8" s="21">
        <v>80</v>
      </c>
      <c r="I8" s="21">
        <v>80</v>
      </c>
      <c r="J8" s="21">
        <f aca="true" t="shared" si="0" ref="J8:J15">I8/H8*100</f>
        <v>100</v>
      </c>
      <c r="K8" s="22"/>
      <c r="L8" s="8"/>
      <c r="M8" s="44"/>
    </row>
    <row r="9" spans="1:12" ht="96" customHeight="1">
      <c r="A9" s="150"/>
      <c r="B9" s="51" t="s">
        <v>10</v>
      </c>
      <c r="C9" s="52">
        <v>291948.22</v>
      </c>
      <c r="D9" s="52">
        <v>291948.22</v>
      </c>
      <c r="E9" s="23">
        <f>D9/C9*100</f>
        <v>100</v>
      </c>
      <c r="F9" s="10" t="s">
        <v>32</v>
      </c>
      <c r="G9" s="4" t="s">
        <v>5</v>
      </c>
      <c r="H9" s="21">
        <v>91</v>
      </c>
      <c r="I9" s="21">
        <v>91</v>
      </c>
      <c r="J9" s="21">
        <f t="shared" si="0"/>
        <v>100</v>
      </c>
      <c r="K9" s="22"/>
      <c r="L9" s="8"/>
    </row>
    <row r="10" spans="1:12" ht="108.75" customHeight="1">
      <c r="A10" s="150"/>
      <c r="B10" s="51" t="s">
        <v>9</v>
      </c>
      <c r="C10" s="52">
        <v>26056.87</v>
      </c>
      <c r="D10" s="52">
        <v>26056.87</v>
      </c>
      <c r="E10" s="23">
        <f>D10/C10*100</f>
        <v>100</v>
      </c>
      <c r="F10" s="10" t="s">
        <v>209</v>
      </c>
      <c r="G10" s="4" t="s">
        <v>5</v>
      </c>
      <c r="H10" s="21">
        <v>21</v>
      </c>
      <c r="I10" s="21">
        <v>18</v>
      </c>
      <c r="J10" s="21">
        <f t="shared" si="0"/>
        <v>85.71428571428571</v>
      </c>
      <c r="K10" s="22"/>
      <c r="L10" s="8"/>
    </row>
    <row r="11" spans="1:12" ht="60" customHeight="1">
      <c r="A11" s="150"/>
      <c r="B11" s="63" t="s">
        <v>134</v>
      </c>
      <c r="C11" s="52">
        <v>674.5</v>
      </c>
      <c r="D11" s="52">
        <v>674.5</v>
      </c>
      <c r="E11" s="23">
        <f>D11/C11*100</f>
        <v>100</v>
      </c>
      <c r="F11" s="10" t="s">
        <v>210</v>
      </c>
      <c r="G11" s="4" t="s">
        <v>5</v>
      </c>
      <c r="H11" s="21">
        <v>78</v>
      </c>
      <c r="I11" s="21">
        <v>64.6</v>
      </c>
      <c r="J11" s="21">
        <f t="shared" si="0"/>
        <v>82.82051282051282</v>
      </c>
      <c r="K11" s="170" t="s">
        <v>208</v>
      </c>
      <c r="L11" s="171"/>
    </row>
    <row r="12" spans="1:12" s="6" customFormat="1" ht="60" customHeight="1">
      <c r="A12" s="150"/>
      <c r="B12" s="51"/>
      <c r="C12" s="52"/>
      <c r="D12" s="52"/>
      <c r="E12" s="23"/>
      <c r="F12" s="10" t="s">
        <v>211</v>
      </c>
      <c r="G12" s="4" t="s">
        <v>5</v>
      </c>
      <c r="H12" s="21">
        <v>25.8</v>
      </c>
      <c r="I12" s="21">
        <v>27.2</v>
      </c>
      <c r="J12" s="21">
        <f t="shared" si="0"/>
        <v>105.42635658914728</v>
      </c>
      <c r="K12" s="86"/>
      <c r="L12" s="87"/>
    </row>
    <row r="13" spans="1:12" ht="96">
      <c r="A13" s="150"/>
      <c r="B13" s="51"/>
      <c r="C13" s="52"/>
      <c r="D13" s="52"/>
      <c r="E13" s="23"/>
      <c r="F13" s="10" t="s">
        <v>212</v>
      </c>
      <c r="G13" s="4" t="s">
        <v>5</v>
      </c>
      <c r="H13" s="21">
        <v>100</v>
      </c>
      <c r="I13" s="21">
        <v>100</v>
      </c>
      <c r="J13" s="21">
        <f t="shared" si="0"/>
        <v>100</v>
      </c>
      <c r="K13" s="22"/>
      <c r="L13" s="8"/>
    </row>
    <row r="14" spans="1:12" ht="108">
      <c r="A14" s="150"/>
      <c r="B14" s="51"/>
      <c r="C14" s="52"/>
      <c r="D14" s="52"/>
      <c r="E14" s="23"/>
      <c r="F14" s="10" t="s">
        <v>213</v>
      </c>
      <c r="G14" s="4" t="s">
        <v>5</v>
      </c>
      <c r="H14" s="21">
        <v>100</v>
      </c>
      <c r="I14" s="21">
        <v>100</v>
      </c>
      <c r="J14" s="21">
        <f t="shared" si="0"/>
        <v>100</v>
      </c>
      <c r="K14" s="22"/>
      <c r="L14" s="8"/>
    </row>
    <row r="15" spans="1:12" ht="84">
      <c r="A15" s="150"/>
      <c r="B15" s="51"/>
      <c r="C15" s="52"/>
      <c r="D15" s="52"/>
      <c r="E15" s="23"/>
      <c r="F15" s="10" t="s">
        <v>214</v>
      </c>
      <c r="G15" s="4" t="s">
        <v>5</v>
      </c>
      <c r="H15" s="21">
        <v>100</v>
      </c>
      <c r="I15" s="21">
        <v>100</v>
      </c>
      <c r="J15" s="21">
        <f t="shared" si="0"/>
        <v>100</v>
      </c>
      <c r="K15" s="22"/>
      <c r="L15" s="8"/>
    </row>
    <row r="16" spans="1:12" ht="84">
      <c r="A16" s="150"/>
      <c r="B16" s="51"/>
      <c r="C16" s="52"/>
      <c r="D16" s="52"/>
      <c r="E16" s="23"/>
      <c r="F16" s="88" t="s">
        <v>216</v>
      </c>
      <c r="G16" s="4" t="s">
        <v>5</v>
      </c>
      <c r="H16" s="21">
        <v>100</v>
      </c>
      <c r="I16" s="21">
        <v>100</v>
      </c>
      <c r="J16" s="21">
        <f>I16/H16*100</f>
        <v>100</v>
      </c>
      <c r="K16" s="22"/>
      <c r="L16" s="8"/>
    </row>
    <row r="17" spans="1:12" ht="36">
      <c r="A17" s="150"/>
      <c r="B17" s="51"/>
      <c r="C17" s="52"/>
      <c r="D17" s="52"/>
      <c r="E17" s="23"/>
      <c r="F17" s="10" t="s">
        <v>217</v>
      </c>
      <c r="G17" s="4" t="s">
        <v>1</v>
      </c>
      <c r="H17" s="21">
        <v>2</v>
      </c>
      <c r="I17" s="21">
        <v>2</v>
      </c>
      <c r="J17" s="21">
        <f>I17/H17*100</f>
        <v>100</v>
      </c>
      <c r="K17" s="22"/>
      <c r="L17" s="8"/>
    </row>
    <row r="18" spans="1:12" ht="60">
      <c r="A18" s="150"/>
      <c r="B18" s="51"/>
      <c r="C18" s="52"/>
      <c r="D18" s="52"/>
      <c r="E18" s="23"/>
      <c r="F18" s="10" t="s">
        <v>218</v>
      </c>
      <c r="G18" s="4" t="s">
        <v>5</v>
      </c>
      <c r="H18" s="21">
        <v>40</v>
      </c>
      <c r="I18" s="21">
        <v>37.5</v>
      </c>
      <c r="J18" s="21">
        <f>I18/H18*100</f>
        <v>93.75</v>
      </c>
      <c r="K18" s="49"/>
      <c r="L18" s="49"/>
    </row>
    <row r="19" spans="1:12" ht="109.5" customHeight="1">
      <c r="A19" s="150"/>
      <c r="B19" s="78"/>
      <c r="C19" s="71"/>
      <c r="D19" s="71"/>
      <c r="E19" s="79"/>
      <c r="F19" s="10" t="s">
        <v>219</v>
      </c>
      <c r="G19" s="4" t="s">
        <v>5</v>
      </c>
      <c r="H19" s="21">
        <v>27</v>
      </c>
      <c r="I19" s="21">
        <v>100</v>
      </c>
      <c r="J19" s="21">
        <f>I19/H19*100</f>
        <v>370.3703703703704</v>
      </c>
      <c r="K19" s="80"/>
      <c r="L19" s="80"/>
    </row>
    <row r="20" spans="1:12" ht="72.75" customHeight="1">
      <c r="A20" s="150"/>
      <c r="B20" s="64"/>
      <c r="C20" s="65"/>
      <c r="D20" s="65"/>
      <c r="E20" s="45"/>
      <c r="F20" s="37" t="s">
        <v>215</v>
      </c>
      <c r="G20" s="33" t="s">
        <v>1</v>
      </c>
      <c r="H20" s="46">
        <v>100</v>
      </c>
      <c r="I20" s="46">
        <v>100</v>
      </c>
      <c r="J20" s="46">
        <f>I20/H20*100</f>
        <v>100</v>
      </c>
      <c r="K20" s="47"/>
      <c r="L20" s="20"/>
    </row>
    <row r="21" spans="1:12" ht="74.25" customHeight="1">
      <c r="A21" s="150"/>
      <c r="B21" s="66"/>
      <c r="C21" s="67"/>
      <c r="D21" s="67"/>
      <c r="E21" s="17"/>
      <c r="F21" s="10" t="s">
        <v>220</v>
      </c>
      <c r="G21" s="4" t="s">
        <v>5</v>
      </c>
      <c r="H21" s="21">
        <v>12.5</v>
      </c>
      <c r="I21" s="21">
        <v>12.5</v>
      </c>
      <c r="J21" s="21">
        <f aca="true" t="shared" si="1" ref="J21:J35">I21/H21*100</f>
        <v>100</v>
      </c>
      <c r="K21" s="22"/>
      <c r="L21" s="5"/>
    </row>
    <row r="22" spans="1:12" ht="61.5" customHeight="1">
      <c r="A22" s="150"/>
      <c r="B22" s="66"/>
      <c r="C22" s="67"/>
      <c r="D22" s="67"/>
      <c r="E22" s="17"/>
      <c r="F22" s="10" t="s">
        <v>221</v>
      </c>
      <c r="G22" s="4" t="s">
        <v>5</v>
      </c>
      <c r="H22" s="21">
        <v>91</v>
      </c>
      <c r="I22" s="21">
        <v>91</v>
      </c>
      <c r="J22" s="21">
        <f t="shared" si="1"/>
        <v>100</v>
      </c>
      <c r="K22" s="22"/>
      <c r="L22" s="5"/>
    </row>
    <row r="23" spans="1:12" ht="72.75" customHeight="1">
      <c r="A23" s="150"/>
      <c r="B23" s="66"/>
      <c r="C23" s="67"/>
      <c r="D23" s="67"/>
      <c r="E23" s="17"/>
      <c r="F23" s="10" t="s">
        <v>222</v>
      </c>
      <c r="G23" s="4" t="s">
        <v>5</v>
      </c>
      <c r="H23" s="21">
        <v>45</v>
      </c>
      <c r="I23" s="21">
        <v>45</v>
      </c>
      <c r="J23" s="21">
        <f t="shared" si="1"/>
        <v>100</v>
      </c>
      <c r="K23" s="22"/>
      <c r="L23" s="5"/>
    </row>
    <row r="24" spans="1:12" ht="72.75" customHeight="1">
      <c r="A24" s="150"/>
      <c r="B24" s="66"/>
      <c r="C24" s="67"/>
      <c r="D24" s="67"/>
      <c r="E24" s="17"/>
      <c r="F24" s="10" t="s">
        <v>223</v>
      </c>
      <c r="G24" s="4" t="s">
        <v>5</v>
      </c>
      <c r="H24" s="21">
        <v>20</v>
      </c>
      <c r="I24" s="21">
        <v>31</v>
      </c>
      <c r="J24" s="21">
        <f t="shared" si="1"/>
        <v>155</v>
      </c>
      <c r="K24" s="22"/>
      <c r="L24" s="5"/>
    </row>
    <row r="25" spans="1:12" ht="48">
      <c r="A25" s="150"/>
      <c r="B25" s="66"/>
      <c r="C25" s="67"/>
      <c r="D25" s="67"/>
      <c r="E25" s="17"/>
      <c r="F25" s="10" t="s">
        <v>224</v>
      </c>
      <c r="G25" s="4" t="s">
        <v>5</v>
      </c>
      <c r="H25" s="21">
        <v>36</v>
      </c>
      <c r="I25" s="21">
        <v>36</v>
      </c>
      <c r="J25" s="21">
        <f t="shared" si="1"/>
        <v>100</v>
      </c>
      <c r="K25" s="22"/>
      <c r="L25" s="5"/>
    </row>
    <row r="26" spans="1:12" ht="61.5" customHeight="1">
      <c r="A26" s="150"/>
      <c r="B26" s="66"/>
      <c r="C26" s="67"/>
      <c r="D26" s="67"/>
      <c r="E26" s="17"/>
      <c r="F26" s="10" t="s">
        <v>225</v>
      </c>
      <c r="G26" s="4" t="s">
        <v>5</v>
      </c>
      <c r="H26" s="21">
        <v>8</v>
      </c>
      <c r="I26" s="21">
        <v>0.8</v>
      </c>
      <c r="J26" s="21">
        <f t="shared" si="1"/>
        <v>10</v>
      </c>
      <c r="K26" s="22"/>
      <c r="L26" s="5"/>
    </row>
    <row r="27" spans="1:12" ht="85.5" customHeight="1">
      <c r="A27" s="150"/>
      <c r="B27" s="66"/>
      <c r="C27" s="67"/>
      <c r="D27" s="67"/>
      <c r="E27" s="17"/>
      <c r="F27" s="10" t="s">
        <v>226</v>
      </c>
      <c r="G27" s="4" t="s">
        <v>5</v>
      </c>
      <c r="H27" s="21">
        <v>100</v>
      </c>
      <c r="I27" s="21">
        <v>100</v>
      </c>
      <c r="J27" s="21">
        <f t="shared" si="1"/>
        <v>100</v>
      </c>
      <c r="K27" s="22"/>
      <c r="L27" s="5"/>
    </row>
    <row r="28" spans="1:12" ht="24.75" customHeight="1">
      <c r="A28" s="150"/>
      <c r="B28" s="66"/>
      <c r="C28" s="67"/>
      <c r="D28" s="67"/>
      <c r="E28" s="17"/>
      <c r="F28" s="10" t="s">
        <v>227</v>
      </c>
      <c r="G28" s="4" t="s">
        <v>61</v>
      </c>
      <c r="H28" s="21">
        <v>100</v>
      </c>
      <c r="I28" s="21">
        <v>100</v>
      </c>
      <c r="J28" s="21">
        <f t="shared" si="1"/>
        <v>100</v>
      </c>
      <c r="K28" s="22"/>
      <c r="L28" s="5"/>
    </row>
    <row r="29" spans="1:12" ht="60.75" customHeight="1">
      <c r="A29" s="150"/>
      <c r="B29" s="66"/>
      <c r="C29" s="67"/>
      <c r="D29" s="67"/>
      <c r="E29" s="17"/>
      <c r="F29" s="10" t="s">
        <v>228</v>
      </c>
      <c r="G29" s="4" t="s">
        <v>5</v>
      </c>
      <c r="H29" s="21">
        <v>100</v>
      </c>
      <c r="I29" s="21">
        <v>100</v>
      </c>
      <c r="J29" s="21">
        <f t="shared" si="1"/>
        <v>100</v>
      </c>
      <c r="K29" s="22"/>
      <c r="L29" s="5"/>
    </row>
    <row r="30" spans="1:12" ht="61.5" customHeight="1">
      <c r="A30" s="150"/>
      <c r="B30" s="66"/>
      <c r="C30" s="67"/>
      <c r="D30" s="67"/>
      <c r="E30" s="17"/>
      <c r="F30" s="10" t="s">
        <v>229</v>
      </c>
      <c r="G30" s="4" t="s">
        <v>5</v>
      </c>
      <c r="H30" s="21">
        <v>25</v>
      </c>
      <c r="I30" s="21">
        <v>25</v>
      </c>
      <c r="J30" s="21">
        <f t="shared" si="1"/>
        <v>100</v>
      </c>
      <c r="K30" s="22"/>
      <c r="L30" s="5"/>
    </row>
    <row r="31" spans="1:12" ht="72">
      <c r="A31" s="150"/>
      <c r="B31" s="66"/>
      <c r="C31" s="67"/>
      <c r="D31" s="67"/>
      <c r="E31" s="17"/>
      <c r="F31" s="10" t="s">
        <v>230</v>
      </c>
      <c r="G31" s="4" t="s">
        <v>1</v>
      </c>
      <c r="H31" s="21">
        <v>100</v>
      </c>
      <c r="I31" s="21">
        <v>100</v>
      </c>
      <c r="J31" s="21">
        <f t="shared" si="1"/>
        <v>100</v>
      </c>
      <c r="K31" s="22"/>
      <c r="L31" s="5"/>
    </row>
    <row r="32" spans="1:12" ht="74.25" customHeight="1">
      <c r="A32" s="150"/>
      <c r="B32" s="66"/>
      <c r="C32" s="67"/>
      <c r="D32" s="67"/>
      <c r="E32" s="17"/>
      <c r="F32" s="10" t="s">
        <v>231</v>
      </c>
      <c r="G32" s="4" t="s">
        <v>5</v>
      </c>
      <c r="H32" s="21">
        <v>100</v>
      </c>
      <c r="I32" s="21">
        <v>100</v>
      </c>
      <c r="J32" s="21">
        <f t="shared" si="1"/>
        <v>100</v>
      </c>
      <c r="K32" s="22"/>
      <c r="L32" s="5"/>
    </row>
    <row r="33" spans="1:12" ht="50.25" customHeight="1">
      <c r="A33" s="150"/>
      <c r="B33" s="66"/>
      <c r="C33" s="67"/>
      <c r="D33" s="67"/>
      <c r="E33" s="17"/>
      <c r="F33" s="10" t="s">
        <v>232</v>
      </c>
      <c r="G33" s="4" t="s">
        <v>5</v>
      </c>
      <c r="H33" s="21">
        <v>10</v>
      </c>
      <c r="I33" s="21">
        <v>10</v>
      </c>
      <c r="J33" s="21">
        <f t="shared" si="1"/>
        <v>100</v>
      </c>
      <c r="K33" s="22"/>
      <c r="L33" s="5"/>
    </row>
    <row r="34" spans="1:12" ht="48" customHeight="1">
      <c r="A34" s="150"/>
      <c r="B34" s="66"/>
      <c r="C34" s="67"/>
      <c r="D34" s="67"/>
      <c r="E34" s="17"/>
      <c r="F34" s="10" t="s">
        <v>150</v>
      </c>
      <c r="G34" s="4" t="s">
        <v>1</v>
      </c>
      <c r="H34" s="82">
        <v>23</v>
      </c>
      <c r="I34" s="82">
        <v>23</v>
      </c>
      <c r="J34" s="21">
        <f t="shared" si="1"/>
        <v>100</v>
      </c>
      <c r="K34" s="22"/>
      <c r="L34" s="5"/>
    </row>
    <row r="35" spans="1:12" ht="96.75" customHeight="1">
      <c r="A35" s="150"/>
      <c r="B35" s="66"/>
      <c r="C35" s="67"/>
      <c r="D35" s="67"/>
      <c r="E35" s="17"/>
      <c r="F35" s="10" t="s">
        <v>151</v>
      </c>
      <c r="G35" s="4" t="s">
        <v>5</v>
      </c>
      <c r="H35" s="21">
        <v>16</v>
      </c>
      <c r="I35" s="21">
        <v>16</v>
      </c>
      <c r="J35" s="21">
        <f t="shared" si="1"/>
        <v>100</v>
      </c>
      <c r="K35" s="22"/>
      <c r="L35" s="5"/>
    </row>
    <row r="36" spans="1:12" ht="27.75" customHeight="1">
      <c r="A36" s="149" t="s">
        <v>132</v>
      </c>
      <c r="B36" s="61" t="s">
        <v>8</v>
      </c>
      <c r="C36" s="68">
        <f>C37+C38+C39</f>
        <v>216286.89</v>
      </c>
      <c r="D36" s="68">
        <f>D37+D38+D39</f>
        <v>211034.23</v>
      </c>
      <c r="E36" s="25">
        <f>D36/C36*100</f>
        <v>97.57143856476922</v>
      </c>
      <c r="F36" s="24" t="s">
        <v>8</v>
      </c>
      <c r="G36" s="26"/>
      <c r="H36" s="27"/>
      <c r="I36" s="27"/>
      <c r="J36" s="28">
        <f>SUM(J37:J43)/7</f>
        <v>103.00911854103343</v>
      </c>
      <c r="K36" s="29">
        <f>J36/E36</f>
        <v>1.0557302429507032</v>
      </c>
      <c r="L36" s="5" t="s">
        <v>4</v>
      </c>
    </row>
    <row r="37" spans="1:12" ht="24">
      <c r="A37" s="150"/>
      <c r="B37" s="51" t="s">
        <v>21</v>
      </c>
      <c r="C37" s="69">
        <v>55428.79</v>
      </c>
      <c r="D37" s="69">
        <v>50576.13</v>
      </c>
      <c r="E37" s="30">
        <f>D37/C37*100</f>
        <v>91.24523555358145</v>
      </c>
      <c r="F37" s="10" t="s">
        <v>351</v>
      </c>
      <c r="G37" s="4" t="s">
        <v>5</v>
      </c>
      <c r="H37" s="4">
        <v>94</v>
      </c>
      <c r="I37" s="4">
        <v>95</v>
      </c>
      <c r="J37" s="21">
        <f aca="true" t="shared" si="2" ref="J37:J43">I37/H37*100</f>
        <v>101.06382978723406</v>
      </c>
      <c r="K37" s="22"/>
      <c r="L37" s="8"/>
    </row>
    <row r="38" spans="1:12" ht="73.5" customHeight="1">
      <c r="A38" s="150"/>
      <c r="B38" s="51" t="s">
        <v>10</v>
      </c>
      <c r="C38" s="52">
        <v>156034.22</v>
      </c>
      <c r="D38" s="52">
        <v>155634.22</v>
      </c>
      <c r="E38" s="30">
        <f>D38/C38*100</f>
        <v>99.74364597714526</v>
      </c>
      <c r="F38" s="10" t="s">
        <v>352</v>
      </c>
      <c r="G38" s="4" t="s">
        <v>5</v>
      </c>
      <c r="H38" s="4">
        <v>100</v>
      </c>
      <c r="I38" s="4">
        <v>100</v>
      </c>
      <c r="J38" s="21">
        <f t="shared" si="2"/>
        <v>100</v>
      </c>
      <c r="K38" s="22"/>
      <c r="L38" s="8"/>
    </row>
    <row r="39" spans="1:12" ht="25.5" customHeight="1">
      <c r="A39" s="150"/>
      <c r="B39" s="63" t="s">
        <v>44</v>
      </c>
      <c r="C39" s="52">
        <v>4823.88</v>
      </c>
      <c r="D39" s="52">
        <v>4823.88</v>
      </c>
      <c r="E39" s="30">
        <f>D39/C39*100</f>
        <v>100</v>
      </c>
      <c r="F39" s="10" t="s">
        <v>353</v>
      </c>
      <c r="G39" s="4" t="s">
        <v>5</v>
      </c>
      <c r="H39" s="50">
        <v>100</v>
      </c>
      <c r="I39" s="50">
        <v>100</v>
      </c>
      <c r="J39" s="21">
        <f t="shared" si="2"/>
        <v>100</v>
      </c>
      <c r="K39" s="22"/>
      <c r="L39" s="8"/>
    </row>
    <row r="40" spans="1:12" ht="48">
      <c r="A40" s="150"/>
      <c r="B40" s="55"/>
      <c r="C40" s="55"/>
      <c r="D40" s="55"/>
      <c r="E40" s="9"/>
      <c r="F40" s="10" t="s">
        <v>354</v>
      </c>
      <c r="G40" s="4" t="s">
        <v>5</v>
      </c>
      <c r="H40" s="50">
        <v>25</v>
      </c>
      <c r="I40" s="50">
        <v>30</v>
      </c>
      <c r="J40" s="21">
        <f t="shared" si="2"/>
        <v>120</v>
      </c>
      <c r="K40" s="22"/>
      <c r="L40" s="8"/>
    </row>
    <row r="41" spans="1:12" ht="84">
      <c r="A41" s="150"/>
      <c r="B41" s="55"/>
      <c r="C41" s="55"/>
      <c r="D41" s="55"/>
      <c r="E41" s="9"/>
      <c r="F41" s="10" t="s">
        <v>355</v>
      </c>
      <c r="G41" s="4" t="s">
        <v>5</v>
      </c>
      <c r="H41" s="50">
        <v>34</v>
      </c>
      <c r="I41" s="50">
        <v>34</v>
      </c>
      <c r="J41" s="21">
        <f t="shared" si="2"/>
        <v>100</v>
      </c>
      <c r="K41" s="22"/>
      <c r="L41" s="8"/>
    </row>
    <row r="42" spans="1:12" ht="50.25" customHeight="1">
      <c r="A42" s="150"/>
      <c r="B42" s="55"/>
      <c r="C42" s="55"/>
      <c r="D42" s="55"/>
      <c r="E42" s="9"/>
      <c r="F42" s="10" t="s">
        <v>356</v>
      </c>
      <c r="G42" s="4" t="s">
        <v>5</v>
      </c>
      <c r="H42" s="50">
        <v>100</v>
      </c>
      <c r="I42" s="50">
        <v>100</v>
      </c>
      <c r="J42" s="21">
        <f t="shared" si="2"/>
        <v>100</v>
      </c>
      <c r="K42" s="22"/>
      <c r="L42" s="8"/>
    </row>
    <row r="43" spans="1:12" ht="65.25" customHeight="1">
      <c r="A43" s="150"/>
      <c r="B43" s="55"/>
      <c r="C43" s="55"/>
      <c r="D43" s="55"/>
      <c r="E43" s="9"/>
      <c r="F43" s="10" t="s">
        <v>357</v>
      </c>
      <c r="G43" s="4" t="s">
        <v>358</v>
      </c>
      <c r="H43" s="50">
        <v>171</v>
      </c>
      <c r="I43" s="50">
        <v>171</v>
      </c>
      <c r="J43" s="21">
        <f t="shared" si="2"/>
        <v>100</v>
      </c>
      <c r="K43" s="22"/>
      <c r="L43" s="8"/>
    </row>
    <row r="44" spans="1:12" s="7" customFormat="1" ht="29.25" customHeight="1">
      <c r="A44" s="149" t="s">
        <v>233</v>
      </c>
      <c r="B44" s="61" t="s">
        <v>2</v>
      </c>
      <c r="C44" s="62">
        <f>C45+C46</f>
        <v>17896.41</v>
      </c>
      <c r="D44" s="62">
        <f>D45+D46</f>
        <v>16167.41</v>
      </c>
      <c r="E44" s="12">
        <f>D44/C44*100</f>
        <v>90.33884449451035</v>
      </c>
      <c r="F44" s="5" t="s">
        <v>2</v>
      </c>
      <c r="G44" s="5"/>
      <c r="H44" s="5"/>
      <c r="I44" s="5"/>
      <c r="J44" s="28">
        <f>SUM(J45:J50)/6</f>
        <v>100</v>
      </c>
      <c r="K44" s="29">
        <f>J44/E44</f>
        <v>1.106943536410594</v>
      </c>
      <c r="L44" s="5" t="s">
        <v>4</v>
      </c>
    </row>
    <row r="45" spans="1:12" s="7" customFormat="1" ht="24">
      <c r="A45" s="150"/>
      <c r="B45" s="51" t="s">
        <v>21</v>
      </c>
      <c r="C45" s="52">
        <v>9831.89</v>
      </c>
      <c r="D45" s="52">
        <v>9830.17</v>
      </c>
      <c r="E45" s="23">
        <f>D45/C45*100</f>
        <v>99.98250590679922</v>
      </c>
      <c r="F45" s="31" t="s">
        <v>54</v>
      </c>
      <c r="G45" s="4" t="s">
        <v>1</v>
      </c>
      <c r="H45" s="4">
        <v>15</v>
      </c>
      <c r="I45" s="32">
        <v>15</v>
      </c>
      <c r="J45" s="21">
        <f aca="true" t="shared" si="3" ref="J45:J50">I45/H45*100</f>
        <v>100</v>
      </c>
      <c r="K45" s="22"/>
      <c r="L45" s="8"/>
    </row>
    <row r="46" spans="1:12" s="7" customFormat="1" ht="37.5" customHeight="1">
      <c r="A46" s="150"/>
      <c r="B46" s="51" t="s">
        <v>10</v>
      </c>
      <c r="C46" s="52">
        <v>8064.52</v>
      </c>
      <c r="D46" s="52">
        <v>6337.24</v>
      </c>
      <c r="E46" s="23">
        <f>D46/C46*100</f>
        <v>78.58173828076562</v>
      </c>
      <c r="F46" s="10" t="s">
        <v>75</v>
      </c>
      <c r="G46" s="4" t="s">
        <v>1</v>
      </c>
      <c r="H46" s="4">
        <v>3</v>
      </c>
      <c r="I46" s="32">
        <v>3</v>
      </c>
      <c r="J46" s="21">
        <f t="shared" si="3"/>
        <v>100</v>
      </c>
      <c r="K46" s="22"/>
      <c r="L46" s="8"/>
    </row>
    <row r="47" spans="1:12" s="7" customFormat="1" ht="24">
      <c r="A47" s="150"/>
      <c r="B47" s="51"/>
      <c r="C47" s="52"/>
      <c r="D47" s="52"/>
      <c r="E47" s="23"/>
      <c r="F47" s="10" t="s">
        <v>55</v>
      </c>
      <c r="G47" s="4" t="s">
        <v>1</v>
      </c>
      <c r="H47" s="4">
        <v>28</v>
      </c>
      <c r="I47" s="32">
        <v>28</v>
      </c>
      <c r="J47" s="21">
        <f t="shared" si="3"/>
        <v>100</v>
      </c>
      <c r="K47" s="22"/>
      <c r="L47" s="8"/>
    </row>
    <row r="48" spans="1:12" s="7" customFormat="1" ht="24">
      <c r="A48" s="150"/>
      <c r="B48" s="51"/>
      <c r="C48" s="52"/>
      <c r="D48" s="52"/>
      <c r="E48" s="23"/>
      <c r="F48" s="10" t="s">
        <v>152</v>
      </c>
      <c r="G48" s="4" t="s">
        <v>1</v>
      </c>
      <c r="H48" s="4">
        <v>4</v>
      </c>
      <c r="I48" s="32">
        <v>4</v>
      </c>
      <c r="J48" s="21">
        <f t="shared" si="3"/>
        <v>100</v>
      </c>
      <c r="K48" s="22"/>
      <c r="L48" s="8"/>
    </row>
    <row r="49" spans="1:12" s="7" customFormat="1" ht="36">
      <c r="A49" s="150"/>
      <c r="B49" s="51"/>
      <c r="C49" s="52"/>
      <c r="D49" s="52"/>
      <c r="E49" s="23"/>
      <c r="F49" s="10" t="s">
        <v>153</v>
      </c>
      <c r="G49" s="4" t="s">
        <v>1</v>
      </c>
      <c r="H49" s="4">
        <v>7</v>
      </c>
      <c r="I49" s="32">
        <v>7</v>
      </c>
      <c r="J49" s="21">
        <f t="shared" si="3"/>
        <v>100</v>
      </c>
      <c r="K49" s="22"/>
      <c r="L49" s="8"/>
    </row>
    <row r="50" spans="1:12" s="7" customFormat="1" ht="36">
      <c r="A50" s="150"/>
      <c r="B50" s="51"/>
      <c r="C50" s="52"/>
      <c r="D50" s="52"/>
      <c r="E50" s="23"/>
      <c r="F50" s="10" t="s">
        <v>154</v>
      </c>
      <c r="G50" s="4" t="s">
        <v>1</v>
      </c>
      <c r="H50" s="4">
        <v>3</v>
      </c>
      <c r="I50" s="32">
        <v>3</v>
      </c>
      <c r="J50" s="21">
        <f t="shared" si="3"/>
        <v>100</v>
      </c>
      <c r="K50" s="22"/>
      <c r="L50" s="8"/>
    </row>
    <row r="51" spans="1:12" ht="24" customHeight="1">
      <c r="A51" s="149" t="s">
        <v>234</v>
      </c>
      <c r="B51" s="62" t="s">
        <v>2</v>
      </c>
      <c r="C51" s="70">
        <f>C52+C53</f>
        <v>638.24</v>
      </c>
      <c r="D51" s="70">
        <f>D52+D53</f>
        <v>615.74</v>
      </c>
      <c r="E51" s="25">
        <f>D51/C51*100</f>
        <v>96.4746803710203</v>
      </c>
      <c r="F51" s="14" t="s">
        <v>2</v>
      </c>
      <c r="G51" s="5"/>
      <c r="H51" s="3"/>
      <c r="I51" s="3"/>
      <c r="J51" s="14">
        <f>(J52+J53+J54+J55+J56)/5</f>
        <v>100</v>
      </c>
      <c r="K51" s="29">
        <f>J51/E51</f>
        <v>1.0365413973430344</v>
      </c>
      <c r="L51" s="5" t="s">
        <v>4</v>
      </c>
    </row>
    <row r="52" spans="1:12" ht="86.25" customHeight="1">
      <c r="A52" s="150"/>
      <c r="B52" s="51" t="s">
        <v>21</v>
      </c>
      <c r="C52" s="52">
        <v>355.24</v>
      </c>
      <c r="D52" s="52">
        <v>332.74</v>
      </c>
      <c r="E52" s="3">
        <f>D52/C52*100</f>
        <v>93.66625380024772</v>
      </c>
      <c r="F52" s="10" t="s">
        <v>155</v>
      </c>
      <c r="G52" s="11" t="s">
        <v>0</v>
      </c>
      <c r="H52" s="15">
        <v>180</v>
      </c>
      <c r="I52" s="15">
        <v>180</v>
      </c>
      <c r="J52" s="3">
        <f>I52/H52*100</f>
        <v>100</v>
      </c>
      <c r="K52" s="9"/>
      <c r="L52" s="4"/>
    </row>
    <row r="53" spans="1:12" ht="39" customHeight="1">
      <c r="A53" s="150"/>
      <c r="B53" s="51" t="s">
        <v>10</v>
      </c>
      <c r="C53" s="52">
        <v>283</v>
      </c>
      <c r="D53" s="52">
        <v>283</v>
      </c>
      <c r="E53" s="3">
        <f>D53/C53*100</f>
        <v>100</v>
      </c>
      <c r="F53" s="10" t="s">
        <v>135</v>
      </c>
      <c r="G53" s="11" t="s">
        <v>0</v>
      </c>
      <c r="H53" s="38" t="s">
        <v>235</v>
      </c>
      <c r="I53" s="38" t="s">
        <v>235</v>
      </c>
      <c r="J53" s="3">
        <f>I53/H53*100</f>
        <v>100</v>
      </c>
      <c r="K53" s="9"/>
      <c r="L53" s="4"/>
    </row>
    <row r="54" spans="1:12" ht="39" customHeight="1">
      <c r="A54" s="150"/>
      <c r="B54" s="51"/>
      <c r="C54" s="52"/>
      <c r="D54" s="52"/>
      <c r="E54" s="3"/>
      <c r="F54" s="10" t="s">
        <v>239</v>
      </c>
      <c r="G54" s="11" t="s">
        <v>0</v>
      </c>
      <c r="H54" s="38" t="s">
        <v>240</v>
      </c>
      <c r="I54" s="38" t="s">
        <v>240</v>
      </c>
      <c r="J54" s="3">
        <f>I54/H54*100</f>
        <v>100</v>
      </c>
      <c r="K54" s="9"/>
      <c r="L54" s="4"/>
    </row>
    <row r="55" spans="1:12" ht="39.75" customHeight="1">
      <c r="A55" s="150"/>
      <c r="B55" s="51"/>
      <c r="C55" s="52"/>
      <c r="D55" s="52"/>
      <c r="E55" s="3"/>
      <c r="F55" s="10" t="s">
        <v>241</v>
      </c>
      <c r="G55" s="11" t="s">
        <v>0</v>
      </c>
      <c r="H55" s="38" t="s">
        <v>236</v>
      </c>
      <c r="I55" s="38" t="s">
        <v>236</v>
      </c>
      <c r="J55" s="3">
        <f>I55/H55*100</f>
        <v>100</v>
      </c>
      <c r="K55" s="9"/>
      <c r="L55" s="4"/>
    </row>
    <row r="56" spans="1:12" ht="84">
      <c r="A56" s="157"/>
      <c r="B56" s="51"/>
      <c r="C56" s="52"/>
      <c r="D56" s="52"/>
      <c r="E56" s="3"/>
      <c r="F56" s="10" t="s">
        <v>238</v>
      </c>
      <c r="G56" s="11" t="s">
        <v>0</v>
      </c>
      <c r="H56" s="38" t="s">
        <v>237</v>
      </c>
      <c r="I56" s="38" t="s">
        <v>237</v>
      </c>
      <c r="J56" s="3">
        <f>I56/H56*100</f>
        <v>100</v>
      </c>
      <c r="K56" s="9"/>
      <c r="L56" s="4"/>
    </row>
    <row r="57" spans="1:12" ht="26.25" customHeight="1">
      <c r="A57" s="154" t="s">
        <v>25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6"/>
    </row>
    <row r="58" spans="1:12" ht="36" customHeight="1">
      <c r="A58" s="149" t="s">
        <v>102</v>
      </c>
      <c r="B58" s="62" t="s">
        <v>2</v>
      </c>
      <c r="C58" s="70">
        <f>C59+C60</f>
        <v>11891.88</v>
      </c>
      <c r="D58" s="70">
        <f>D59+D60</f>
        <v>11890.6</v>
      </c>
      <c r="E58" s="25">
        <f>D58/C58*100</f>
        <v>99.98923635287272</v>
      </c>
      <c r="F58" s="14" t="s">
        <v>2</v>
      </c>
      <c r="G58" s="5"/>
      <c r="H58" s="19"/>
      <c r="I58" s="24"/>
      <c r="J58" s="14">
        <f>SUM(J59:J60)/2</f>
        <v>100</v>
      </c>
      <c r="K58" s="29">
        <f>J58/E58</f>
        <v>1.00010764805813</v>
      </c>
      <c r="L58" s="5" t="s">
        <v>22</v>
      </c>
    </row>
    <row r="59" spans="1:12" ht="23.25" customHeight="1">
      <c r="A59" s="150"/>
      <c r="B59" s="51" t="s">
        <v>21</v>
      </c>
      <c r="C59" s="52">
        <v>11891.88</v>
      </c>
      <c r="D59" s="52">
        <v>11890.6</v>
      </c>
      <c r="E59" s="3">
        <f>D59/C59*100</f>
        <v>99.98923635287272</v>
      </c>
      <c r="F59" s="10" t="s">
        <v>77</v>
      </c>
      <c r="G59" s="11" t="s">
        <v>7</v>
      </c>
      <c r="H59" s="35">
        <v>136</v>
      </c>
      <c r="I59" s="35">
        <v>136</v>
      </c>
      <c r="J59" s="3">
        <f>(I59/H59)*100</f>
        <v>100</v>
      </c>
      <c r="K59" s="11"/>
      <c r="L59" s="5"/>
    </row>
    <row r="60" spans="1:12" ht="36">
      <c r="A60" s="157"/>
      <c r="B60" s="51" t="s">
        <v>10</v>
      </c>
      <c r="C60" s="52">
        <v>0</v>
      </c>
      <c r="D60" s="52">
        <v>0</v>
      </c>
      <c r="E60" s="3">
        <v>0</v>
      </c>
      <c r="F60" s="10" t="s">
        <v>178</v>
      </c>
      <c r="G60" s="4" t="s">
        <v>42</v>
      </c>
      <c r="H60" s="13">
        <v>65.9</v>
      </c>
      <c r="I60" s="13">
        <v>65.9</v>
      </c>
      <c r="J60" s="3">
        <f>(I60/H60)*100</f>
        <v>100</v>
      </c>
      <c r="K60" s="11"/>
      <c r="L60" s="4"/>
    </row>
    <row r="61" spans="1:12" ht="25.5" customHeight="1">
      <c r="A61" s="149" t="s">
        <v>133</v>
      </c>
      <c r="B61" s="62" t="s">
        <v>2</v>
      </c>
      <c r="C61" s="70">
        <f>C62+C63</f>
        <v>101548.36</v>
      </c>
      <c r="D61" s="70">
        <f>D62+D63</f>
        <v>101348.73000000001</v>
      </c>
      <c r="E61" s="25">
        <f>+D61/C61*100</f>
        <v>99.80341386113966</v>
      </c>
      <c r="F61" s="14" t="s">
        <v>2</v>
      </c>
      <c r="G61" s="5"/>
      <c r="H61" s="19"/>
      <c r="I61" s="24"/>
      <c r="J61" s="14">
        <f>SUM(J62:J65)/4</f>
        <v>100</v>
      </c>
      <c r="K61" s="29">
        <f>J61/E61</f>
        <v>1.0019697336118567</v>
      </c>
      <c r="L61" s="5" t="s">
        <v>22</v>
      </c>
    </row>
    <row r="62" spans="1:12" ht="18.75" customHeight="1">
      <c r="A62" s="150"/>
      <c r="B62" s="51" t="s">
        <v>21</v>
      </c>
      <c r="C62" s="52">
        <v>36199.01</v>
      </c>
      <c r="D62" s="52">
        <v>36179.4</v>
      </c>
      <c r="E62" s="3">
        <f>D62/C62*100</f>
        <v>99.94582724776174</v>
      </c>
      <c r="F62" s="90" t="s">
        <v>179</v>
      </c>
      <c r="G62" s="11" t="s">
        <v>41</v>
      </c>
      <c r="H62" s="3">
        <v>2354.07</v>
      </c>
      <c r="I62" s="3">
        <v>2354.07</v>
      </c>
      <c r="J62" s="3">
        <f>I62/H62*100</f>
        <v>100</v>
      </c>
      <c r="K62" s="11"/>
      <c r="L62" s="4"/>
    </row>
    <row r="63" spans="1:12" ht="18" customHeight="1">
      <c r="A63" s="150"/>
      <c r="B63" s="52" t="s">
        <v>10</v>
      </c>
      <c r="C63" s="52">
        <v>65349.35</v>
      </c>
      <c r="D63" s="52">
        <v>65169.33</v>
      </c>
      <c r="E63" s="3">
        <f>D63/C63*100</f>
        <v>99.72452671679214</v>
      </c>
      <c r="F63" s="10" t="s">
        <v>189</v>
      </c>
      <c r="G63" s="11" t="s">
        <v>191</v>
      </c>
      <c r="H63" s="91">
        <v>27.0384</v>
      </c>
      <c r="I63" s="91">
        <v>27.0384</v>
      </c>
      <c r="J63" s="3">
        <f>I63/H63*100</f>
        <v>100</v>
      </c>
      <c r="K63" s="11"/>
      <c r="L63" s="5"/>
    </row>
    <row r="64" spans="1:12" ht="19.5" customHeight="1">
      <c r="A64" s="150"/>
      <c r="B64" s="51"/>
      <c r="C64" s="52"/>
      <c r="D64" s="52"/>
      <c r="E64" s="3"/>
      <c r="F64" s="10" t="s">
        <v>190</v>
      </c>
      <c r="G64" s="11" t="s">
        <v>41</v>
      </c>
      <c r="H64" s="3">
        <v>20232</v>
      </c>
      <c r="I64" s="3">
        <v>20232</v>
      </c>
      <c r="J64" s="3">
        <f>I64/H64*100</f>
        <v>100</v>
      </c>
      <c r="K64" s="11"/>
      <c r="L64" s="4"/>
    </row>
    <row r="65" spans="1:12" ht="20.25" customHeight="1">
      <c r="A65" s="150"/>
      <c r="B65" s="55"/>
      <c r="C65" s="51"/>
      <c r="D65" s="51"/>
      <c r="E65" s="92"/>
      <c r="F65" s="10" t="s">
        <v>180</v>
      </c>
      <c r="G65" s="11" t="s">
        <v>42</v>
      </c>
      <c r="H65" s="93">
        <v>2.892</v>
      </c>
      <c r="I65" s="93">
        <v>2.892</v>
      </c>
      <c r="J65" s="3">
        <f>I65/H65*100</f>
        <v>100</v>
      </c>
      <c r="K65" s="11"/>
      <c r="L65" s="4"/>
    </row>
    <row r="66" spans="1:13" ht="22.5" customHeight="1">
      <c r="A66" s="149" t="s">
        <v>242</v>
      </c>
      <c r="B66" s="61" t="s">
        <v>2</v>
      </c>
      <c r="C66" s="94">
        <f>C67</f>
        <v>70.98</v>
      </c>
      <c r="D66" s="94">
        <f>D67</f>
        <v>70.98</v>
      </c>
      <c r="E66" s="29">
        <f>D66/C66*100</f>
        <v>100</v>
      </c>
      <c r="F66" s="5" t="s">
        <v>2</v>
      </c>
      <c r="G66" s="11"/>
      <c r="H66" s="11"/>
      <c r="I66" s="24"/>
      <c r="J66" s="14">
        <f>(J67+J68+J69)/3</f>
        <v>100</v>
      </c>
      <c r="K66" s="29">
        <f>J66/E66</f>
        <v>1</v>
      </c>
      <c r="L66" s="5" t="s">
        <v>4</v>
      </c>
      <c r="M66" s="6"/>
    </row>
    <row r="67" spans="1:12" ht="22.5" customHeight="1">
      <c r="A67" s="150"/>
      <c r="B67" s="51" t="s">
        <v>21</v>
      </c>
      <c r="C67" s="58">
        <v>70.98</v>
      </c>
      <c r="D67" s="58">
        <v>70.98</v>
      </c>
      <c r="E67" s="95"/>
      <c r="F67" s="10" t="s">
        <v>103</v>
      </c>
      <c r="G67" s="11" t="s">
        <v>1</v>
      </c>
      <c r="H67" s="11">
        <v>10</v>
      </c>
      <c r="I67" s="11">
        <v>10</v>
      </c>
      <c r="J67" s="3">
        <f>I67/H67*100</f>
        <v>100</v>
      </c>
      <c r="K67" s="11"/>
      <c r="L67" s="4"/>
    </row>
    <row r="68" spans="1:12" ht="22.5" customHeight="1">
      <c r="A68" s="150"/>
      <c r="B68" s="55"/>
      <c r="C68" s="55"/>
      <c r="D68" s="55"/>
      <c r="E68" s="9"/>
      <c r="F68" s="10" t="s">
        <v>104</v>
      </c>
      <c r="G68" s="11" t="s">
        <v>88</v>
      </c>
      <c r="H68" s="11">
        <v>4</v>
      </c>
      <c r="I68" s="11">
        <v>4</v>
      </c>
      <c r="J68" s="3">
        <f>I68/H68*100</f>
        <v>100</v>
      </c>
      <c r="K68" s="11"/>
      <c r="L68" s="4"/>
    </row>
    <row r="69" spans="1:12" ht="25.5" customHeight="1">
      <c r="A69" s="150"/>
      <c r="B69" s="55"/>
      <c r="C69" s="58"/>
      <c r="D69" s="58"/>
      <c r="E69" s="95"/>
      <c r="F69" s="10" t="s">
        <v>105</v>
      </c>
      <c r="G69" s="11" t="s">
        <v>61</v>
      </c>
      <c r="H69" s="11">
        <v>16</v>
      </c>
      <c r="I69" s="11">
        <v>16</v>
      </c>
      <c r="J69" s="3">
        <f>I69/H69*100</f>
        <v>100</v>
      </c>
      <c r="K69" s="11"/>
      <c r="L69" s="4"/>
    </row>
    <row r="70" spans="1:12" ht="22.5" customHeight="1">
      <c r="A70" s="149" t="s">
        <v>186</v>
      </c>
      <c r="B70" s="61" t="s">
        <v>2</v>
      </c>
      <c r="C70" s="62">
        <f>C71+C72+C73</f>
        <v>9045.57</v>
      </c>
      <c r="D70" s="62">
        <f>D71+D72+D73</f>
        <v>9045.56</v>
      </c>
      <c r="E70" s="14">
        <f>D70/C70*100</f>
        <v>99.99988944864724</v>
      </c>
      <c r="F70" s="5" t="s">
        <v>2</v>
      </c>
      <c r="G70" s="11"/>
      <c r="H70" s="11"/>
      <c r="I70" s="24"/>
      <c r="J70" s="14">
        <f>J71</f>
        <v>100</v>
      </c>
      <c r="K70" s="29">
        <f>J70/E70</f>
        <v>1.0000011055147497</v>
      </c>
      <c r="L70" s="5" t="s">
        <v>4</v>
      </c>
    </row>
    <row r="71" spans="1:12" ht="24">
      <c r="A71" s="150"/>
      <c r="B71" s="51" t="s">
        <v>21</v>
      </c>
      <c r="C71" s="52">
        <v>507.97</v>
      </c>
      <c r="D71" s="52">
        <v>507.97</v>
      </c>
      <c r="E71" s="3">
        <f>D71/C71*100</f>
        <v>100</v>
      </c>
      <c r="F71" s="10" t="s">
        <v>187</v>
      </c>
      <c r="G71" s="11" t="s">
        <v>137</v>
      </c>
      <c r="H71" s="11">
        <v>0.112</v>
      </c>
      <c r="I71" s="11">
        <v>0.112</v>
      </c>
      <c r="J71" s="3">
        <f>I71/H71*100</f>
        <v>100</v>
      </c>
      <c r="K71" s="11"/>
      <c r="L71" s="4"/>
    </row>
    <row r="72" spans="1:12" ht="27" customHeight="1">
      <c r="A72" s="150"/>
      <c r="B72" s="51" t="s">
        <v>10</v>
      </c>
      <c r="C72" s="52">
        <v>419.2</v>
      </c>
      <c r="D72" s="52">
        <v>419.19</v>
      </c>
      <c r="E72" s="3">
        <f>D72/C72*100</f>
        <v>99.9976145038168</v>
      </c>
      <c r="F72" s="10"/>
      <c r="G72" s="11"/>
      <c r="H72" s="11"/>
      <c r="I72" s="11"/>
      <c r="J72" s="3"/>
      <c r="K72" s="11"/>
      <c r="L72" s="4"/>
    </row>
    <row r="73" spans="1:12" ht="26.25" customHeight="1">
      <c r="A73" s="157"/>
      <c r="B73" s="51" t="s">
        <v>9</v>
      </c>
      <c r="C73" s="52">
        <v>8118.4</v>
      </c>
      <c r="D73" s="52">
        <v>8118.4</v>
      </c>
      <c r="E73" s="3">
        <f>D73/C73*100</f>
        <v>100</v>
      </c>
      <c r="F73" s="10"/>
      <c r="G73" s="11"/>
      <c r="H73" s="11"/>
      <c r="I73" s="11"/>
      <c r="J73" s="3"/>
      <c r="K73" s="11"/>
      <c r="L73" s="4"/>
    </row>
    <row r="74" spans="1:12" ht="28.5" customHeight="1">
      <c r="A74" s="165" t="s">
        <v>243</v>
      </c>
      <c r="B74" s="62" t="s">
        <v>2</v>
      </c>
      <c r="C74" s="70">
        <f>C75+C76+C77</f>
        <v>6056.34</v>
      </c>
      <c r="D74" s="70">
        <f>D75+D76+D77</f>
        <v>6052.1</v>
      </c>
      <c r="E74" s="25">
        <f aca="true" t="shared" si="4" ref="E74:E82">D74/C74*100</f>
        <v>99.92999072046814</v>
      </c>
      <c r="F74" s="14" t="s">
        <v>2</v>
      </c>
      <c r="G74" s="5"/>
      <c r="H74" s="19"/>
      <c r="I74" s="24"/>
      <c r="J74" s="14">
        <f>SUM(J75:J80)/6</f>
        <v>100</v>
      </c>
      <c r="K74" s="29">
        <f>J74/E74</f>
        <v>1.0007005832686175</v>
      </c>
      <c r="L74" s="5" t="s">
        <v>22</v>
      </c>
    </row>
    <row r="75" spans="1:12" ht="27" customHeight="1">
      <c r="A75" s="165"/>
      <c r="B75" s="71" t="s">
        <v>21</v>
      </c>
      <c r="C75" s="71">
        <v>4108.34</v>
      </c>
      <c r="D75" s="71">
        <v>4104.1</v>
      </c>
      <c r="E75" s="97">
        <f t="shared" si="4"/>
        <v>99.89679529931797</v>
      </c>
      <c r="F75" s="10" t="s">
        <v>244</v>
      </c>
      <c r="G75" s="33" t="s">
        <v>41</v>
      </c>
      <c r="H75" s="98">
        <v>27.6</v>
      </c>
      <c r="I75" s="11">
        <v>27.6</v>
      </c>
      <c r="J75" s="3">
        <f>I75/H75*100</f>
        <v>100</v>
      </c>
      <c r="K75" s="13"/>
      <c r="L75" s="4"/>
    </row>
    <row r="76" spans="1:12" ht="27" customHeight="1">
      <c r="A76" s="166"/>
      <c r="B76" s="52" t="s">
        <v>10</v>
      </c>
      <c r="C76" s="52">
        <v>1506.49</v>
      </c>
      <c r="D76" s="52">
        <v>1506.49</v>
      </c>
      <c r="E76" s="25">
        <f t="shared" si="4"/>
        <v>100</v>
      </c>
      <c r="F76" s="53" t="s">
        <v>245</v>
      </c>
      <c r="G76" s="33" t="s">
        <v>40</v>
      </c>
      <c r="H76" s="34">
        <v>4</v>
      </c>
      <c r="I76" s="34">
        <v>4</v>
      </c>
      <c r="J76" s="99">
        <v>100</v>
      </c>
      <c r="K76" s="11"/>
      <c r="L76" s="4"/>
    </row>
    <row r="77" spans="1:12" ht="26.25" customHeight="1">
      <c r="A77" s="166"/>
      <c r="B77" s="52" t="s">
        <v>9</v>
      </c>
      <c r="C77" s="52">
        <v>441.51</v>
      </c>
      <c r="D77" s="52">
        <v>441.51</v>
      </c>
      <c r="E77" s="25">
        <f t="shared" si="4"/>
        <v>100</v>
      </c>
      <c r="F77" s="53" t="s">
        <v>246</v>
      </c>
      <c r="G77" s="11" t="s">
        <v>143</v>
      </c>
      <c r="H77" s="11">
        <v>5.8</v>
      </c>
      <c r="I77" s="11">
        <v>5.8</v>
      </c>
      <c r="J77" s="3">
        <f>(I77/H77)*100</f>
        <v>100</v>
      </c>
      <c r="K77" s="11"/>
      <c r="L77" s="4"/>
    </row>
    <row r="78" spans="1:12" ht="26.25" customHeight="1">
      <c r="A78" s="84"/>
      <c r="B78" s="52"/>
      <c r="C78" s="52"/>
      <c r="D78" s="52"/>
      <c r="E78" s="25"/>
      <c r="F78" s="53" t="s">
        <v>247</v>
      </c>
      <c r="G78" s="11" t="s">
        <v>5</v>
      </c>
      <c r="H78" s="11">
        <v>2.9</v>
      </c>
      <c r="I78" s="11">
        <v>2.9</v>
      </c>
      <c r="J78" s="3">
        <f>(I78/H78)*100</f>
        <v>100</v>
      </c>
      <c r="K78" s="11"/>
      <c r="L78" s="4"/>
    </row>
    <row r="79" spans="1:12" ht="26.25" customHeight="1">
      <c r="A79" s="84"/>
      <c r="B79" s="52"/>
      <c r="C79" s="52"/>
      <c r="D79" s="52"/>
      <c r="E79" s="25"/>
      <c r="F79" s="53" t="s">
        <v>248</v>
      </c>
      <c r="G79" s="11" t="s">
        <v>5</v>
      </c>
      <c r="H79" s="11">
        <v>3.3</v>
      </c>
      <c r="I79" s="11">
        <v>3.3</v>
      </c>
      <c r="J79" s="3">
        <f>(I79/H79)*100</f>
        <v>100</v>
      </c>
      <c r="K79" s="11"/>
      <c r="L79" s="4"/>
    </row>
    <row r="80" spans="1:12" ht="15" customHeight="1">
      <c r="A80" s="84"/>
      <c r="B80" s="52"/>
      <c r="C80" s="52"/>
      <c r="D80" s="52"/>
      <c r="E80" s="25"/>
      <c r="F80" s="53" t="s">
        <v>249</v>
      </c>
      <c r="G80" s="11" t="s">
        <v>137</v>
      </c>
      <c r="H80" s="23">
        <v>5.5</v>
      </c>
      <c r="I80" s="23">
        <v>5.5</v>
      </c>
      <c r="J80" s="3">
        <f>(I80/H80)*100</f>
        <v>100</v>
      </c>
      <c r="K80" s="11"/>
      <c r="L80" s="4"/>
    </row>
    <row r="81" spans="1:12" ht="36" customHeight="1">
      <c r="A81" s="149" t="s">
        <v>47</v>
      </c>
      <c r="B81" s="62" t="s">
        <v>2</v>
      </c>
      <c r="C81" s="70">
        <f>C82+C83</f>
        <v>3329.15</v>
      </c>
      <c r="D81" s="70">
        <f>D82+D83</f>
        <v>3324.94</v>
      </c>
      <c r="E81" s="25">
        <f t="shared" si="4"/>
        <v>99.87354129432437</v>
      </c>
      <c r="F81" s="14" t="s">
        <v>2</v>
      </c>
      <c r="G81" s="11"/>
      <c r="H81" s="11"/>
      <c r="I81" s="11"/>
      <c r="J81" s="14">
        <f>(J82+J83)/2</f>
        <v>100</v>
      </c>
      <c r="K81" s="29">
        <f>J81/E81</f>
        <v>1.001266188262044</v>
      </c>
      <c r="L81" s="25" t="s">
        <v>22</v>
      </c>
    </row>
    <row r="82" spans="1:12" ht="27.75" customHeight="1">
      <c r="A82" s="150"/>
      <c r="B82" s="52" t="s">
        <v>21</v>
      </c>
      <c r="C82" s="52">
        <v>3329.15</v>
      </c>
      <c r="D82" s="52">
        <v>3324.94</v>
      </c>
      <c r="E82" s="30">
        <f t="shared" si="4"/>
        <v>99.87354129432437</v>
      </c>
      <c r="F82" s="10" t="s">
        <v>250</v>
      </c>
      <c r="G82" s="11" t="s">
        <v>42</v>
      </c>
      <c r="H82" s="11">
        <v>5.8</v>
      </c>
      <c r="I82" s="11">
        <v>5.8</v>
      </c>
      <c r="J82" s="3">
        <f>(I82/H82)*100</f>
        <v>100</v>
      </c>
      <c r="K82" s="11"/>
      <c r="L82" s="30"/>
    </row>
    <row r="83" spans="1:12" ht="25.5" customHeight="1">
      <c r="A83" s="150"/>
      <c r="B83" s="52"/>
      <c r="C83" s="52"/>
      <c r="D83" s="52"/>
      <c r="E83" s="30"/>
      <c r="F83" s="53" t="s">
        <v>251</v>
      </c>
      <c r="G83" s="11" t="s">
        <v>5</v>
      </c>
      <c r="H83" s="11">
        <v>3.3</v>
      </c>
      <c r="I83" s="11">
        <v>3.3</v>
      </c>
      <c r="J83" s="3">
        <f>(I83/H83)*100</f>
        <v>100</v>
      </c>
      <c r="K83" s="11"/>
      <c r="L83" s="30"/>
    </row>
    <row r="84" spans="1:12" ht="27" customHeight="1">
      <c r="A84" s="149" t="s">
        <v>46</v>
      </c>
      <c r="B84" s="62" t="s">
        <v>2</v>
      </c>
      <c r="C84" s="70">
        <f>C85+C86+C87</f>
        <v>2727.1900000000005</v>
      </c>
      <c r="D84" s="70">
        <f>D85+D86+D87</f>
        <v>2727.16</v>
      </c>
      <c r="E84" s="25">
        <f>D84/C84*100</f>
        <v>99.9988999666323</v>
      </c>
      <c r="F84" s="14" t="s">
        <v>2</v>
      </c>
      <c r="G84" s="11"/>
      <c r="H84" s="11"/>
      <c r="I84" s="11"/>
      <c r="J84" s="14">
        <f>J85/1</f>
        <v>100</v>
      </c>
      <c r="K84" s="29">
        <f>J84/E84</f>
        <v>1.0000110004546858</v>
      </c>
      <c r="L84" s="25" t="s">
        <v>4</v>
      </c>
    </row>
    <row r="85" spans="1:12" ht="36.75" customHeight="1">
      <c r="A85" s="150"/>
      <c r="B85" s="52" t="s">
        <v>21</v>
      </c>
      <c r="C85" s="60">
        <v>779.19</v>
      </c>
      <c r="D85" s="60">
        <v>779.16</v>
      </c>
      <c r="E85" s="30">
        <f>+D85/C85*100</f>
        <v>99.99614984791899</v>
      </c>
      <c r="F85" s="10" t="s">
        <v>52</v>
      </c>
      <c r="G85" s="11" t="s">
        <v>1</v>
      </c>
      <c r="H85" s="11">
        <v>4</v>
      </c>
      <c r="I85" s="11">
        <v>4</v>
      </c>
      <c r="J85" s="3">
        <f>(I85/H85)*100</f>
        <v>100</v>
      </c>
      <c r="K85" s="29"/>
      <c r="L85" s="16"/>
    </row>
    <row r="86" spans="1:12" ht="27" customHeight="1">
      <c r="A86" s="150"/>
      <c r="B86" s="52" t="s">
        <v>10</v>
      </c>
      <c r="C86" s="52">
        <v>1506.49</v>
      </c>
      <c r="D86" s="52">
        <v>1506.49</v>
      </c>
      <c r="E86" s="30">
        <f>D86/C86*100</f>
        <v>100</v>
      </c>
      <c r="F86" s="10"/>
      <c r="G86" s="11"/>
      <c r="H86" s="11"/>
      <c r="I86" s="11"/>
      <c r="J86" s="3"/>
      <c r="K86" s="29"/>
      <c r="L86" s="16"/>
    </row>
    <row r="87" spans="1:12" ht="19.5" customHeight="1">
      <c r="A87" s="157"/>
      <c r="B87" s="52" t="s">
        <v>9</v>
      </c>
      <c r="C87" s="52">
        <v>441.51</v>
      </c>
      <c r="D87" s="52">
        <v>441.51</v>
      </c>
      <c r="E87" s="30">
        <f>D87/C87*100</f>
        <v>100</v>
      </c>
      <c r="F87" s="10"/>
      <c r="G87" s="11"/>
      <c r="H87" s="11"/>
      <c r="I87" s="11"/>
      <c r="J87" s="3"/>
      <c r="K87" s="29"/>
      <c r="L87" s="16"/>
    </row>
    <row r="88" spans="1:12" ht="24" customHeight="1">
      <c r="A88" s="149" t="s">
        <v>138</v>
      </c>
      <c r="B88" s="62" t="s">
        <v>2</v>
      </c>
      <c r="C88" s="152" t="s">
        <v>68</v>
      </c>
      <c r="D88" s="153"/>
      <c r="E88" s="25"/>
      <c r="F88" s="14" t="s">
        <v>2</v>
      </c>
      <c r="G88" s="11"/>
      <c r="H88" s="11"/>
      <c r="I88" s="11"/>
      <c r="J88" s="14">
        <f>(J89+J90+J91)/3</f>
        <v>100</v>
      </c>
      <c r="K88" s="29">
        <v>1</v>
      </c>
      <c r="L88" s="25" t="s">
        <v>4</v>
      </c>
    </row>
    <row r="89" spans="1:12" ht="28.5" customHeight="1">
      <c r="A89" s="150"/>
      <c r="B89" s="52" t="s">
        <v>21</v>
      </c>
      <c r="C89" s="60"/>
      <c r="D89" s="60"/>
      <c r="E89" s="30"/>
      <c r="F89" s="53" t="s">
        <v>139</v>
      </c>
      <c r="G89" s="11" t="s">
        <v>143</v>
      </c>
      <c r="H89" s="11">
        <v>5.8</v>
      </c>
      <c r="I89" s="11">
        <v>5.8</v>
      </c>
      <c r="J89" s="3">
        <f>(I89/H89)*100</f>
        <v>100</v>
      </c>
      <c r="K89" s="11"/>
      <c r="L89" s="16"/>
    </row>
    <row r="90" spans="1:12" ht="21.75" customHeight="1">
      <c r="A90" s="150"/>
      <c r="B90" s="52" t="s">
        <v>10</v>
      </c>
      <c r="C90" s="52"/>
      <c r="D90" s="52"/>
      <c r="E90" s="30"/>
      <c r="F90" s="10" t="s">
        <v>140</v>
      </c>
      <c r="G90" s="11" t="s">
        <v>137</v>
      </c>
      <c r="H90" s="23">
        <v>5.5</v>
      </c>
      <c r="I90" s="23">
        <v>5.5</v>
      </c>
      <c r="J90" s="3">
        <f>(I90/H90)*100</f>
        <v>100</v>
      </c>
      <c r="K90" s="11"/>
      <c r="L90" s="16"/>
    </row>
    <row r="91" spans="1:12" ht="27" customHeight="1">
      <c r="A91" s="157"/>
      <c r="B91" s="52" t="s">
        <v>9</v>
      </c>
      <c r="C91" s="52"/>
      <c r="D91" s="52"/>
      <c r="E91" s="30"/>
      <c r="F91" s="10" t="s">
        <v>141</v>
      </c>
      <c r="G91" s="11" t="s">
        <v>142</v>
      </c>
      <c r="H91" s="11">
        <v>27.6</v>
      </c>
      <c r="I91" s="11">
        <v>27.6</v>
      </c>
      <c r="J91" s="3">
        <f>(I91/H91)*100</f>
        <v>100</v>
      </c>
      <c r="K91" s="11"/>
      <c r="L91" s="16"/>
    </row>
    <row r="92" spans="1:12" ht="27" customHeight="1">
      <c r="A92" s="149" t="s">
        <v>144</v>
      </c>
      <c r="B92" s="62" t="s">
        <v>2</v>
      </c>
      <c r="C92" s="152" t="s">
        <v>68</v>
      </c>
      <c r="D92" s="153"/>
      <c r="E92" s="25"/>
      <c r="F92" s="14" t="s">
        <v>2</v>
      </c>
      <c r="G92" s="11"/>
      <c r="H92" s="11"/>
      <c r="I92" s="11"/>
      <c r="J92" s="14">
        <f>(J93+J94+J95)/3</f>
        <v>0</v>
      </c>
      <c r="K92" s="29">
        <v>1</v>
      </c>
      <c r="L92" s="25" t="s">
        <v>4</v>
      </c>
    </row>
    <row r="93" spans="1:12" ht="36.75" customHeight="1">
      <c r="A93" s="150"/>
      <c r="B93" s="52" t="s">
        <v>21</v>
      </c>
      <c r="C93" s="60"/>
      <c r="D93" s="60"/>
      <c r="E93" s="30"/>
      <c r="F93" s="53" t="s">
        <v>252</v>
      </c>
      <c r="G93" s="11"/>
      <c r="H93" s="11"/>
      <c r="I93" s="11"/>
      <c r="J93" s="3"/>
      <c r="K93" s="11"/>
      <c r="L93" s="16"/>
    </row>
    <row r="94" spans="1:12" ht="24.75" customHeight="1">
      <c r="A94" s="150"/>
      <c r="B94" s="52" t="s">
        <v>10</v>
      </c>
      <c r="C94" s="52"/>
      <c r="D94" s="52"/>
      <c r="E94" s="30"/>
      <c r="F94" s="10"/>
      <c r="G94" s="11"/>
      <c r="H94" s="13"/>
      <c r="I94" s="13"/>
      <c r="J94" s="3"/>
      <c r="K94" s="11"/>
      <c r="L94" s="16"/>
    </row>
    <row r="95" spans="1:12" ht="25.5" customHeight="1">
      <c r="A95" s="157"/>
      <c r="B95" s="52" t="s">
        <v>9</v>
      </c>
      <c r="C95" s="52"/>
      <c r="D95" s="52"/>
      <c r="E95" s="30"/>
      <c r="F95" s="10"/>
      <c r="G95" s="11"/>
      <c r="H95" s="11"/>
      <c r="I95" s="11"/>
      <c r="J95" s="3"/>
      <c r="K95" s="11"/>
      <c r="L95" s="16"/>
    </row>
    <row r="96" spans="1:14" ht="22.5" customHeight="1">
      <c r="A96" s="149" t="s">
        <v>195</v>
      </c>
      <c r="B96" s="62" t="s">
        <v>2</v>
      </c>
      <c r="C96" s="70">
        <f>C97+C98</f>
        <v>5826.03</v>
      </c>
      <c r="D96" s="70">
        <f>D97+D98</f>
        <v>5825.97</v>
      </c>
      <c r="E96" s="25">
        <f>+D96/C96*100</f>
        <v>99.9989701391857</v>
      </c>
      <c r="F96" s="14" t="s">
        <v>2</v>
      </c>
      <c r="G96" s="5"/>
      <c r="H96" s="14"/>
      <c r="I96" s="14"/>
      <c r="J96" s="14">
        <f>SUM(J97:J100)/4</f>
        <v>100</v>
      </c>
      <c r="K96" s="14">
        <f>J96/E96</f>
        <v>1.0000102987142054</v>
      </c>
      <c r="L96" s="5" t="s">
        <v>4</v>
      </c>
      <c r="M96" s="44"/>
      <c r="N96" s="44"/>
    </row>
    <row r="97" spans="1:12" ht="24" customHeight="1">
      <c r="A97" s="163"/>
      <c r="B97" s="51" t="s">
        <v>21</v>
      </c>
      <c r="C97" s="52">
        <v>4679.2</v>
      </c>
      <c r="D97" s="52">
        <v>4679.14</v>
      </c>
      <c r="E97" s="3">
        <f>D97/C97*100</f>
        <v>99.99871772952642</v>
      </c>
      <c r="F97" s="10" t="s">
        <v>83</v>
      </c>
      <c r="G97" s="11" t="s">
        <v>5</v>
      </c>
      <c r="H97" s="3">
        <v>72.82</v>
      </c>
      <c r="I97" s="3">
        <v>72.82</v>
      </c>
      <c r="J97" s="3">
        <f>I97/H97*100</f>
        <v>100</v>
      </c>
      <c r="K97" s="3"/>
      <c r="L97" s="30"/>
    </row>
    <row r="98" spans="1:12" ht="24" customHeight="1">
      <c r="A98" s="163"/>
      <c r="B98" s="51" t="s">
        <v>10</v>
      </c>
      <c r="C98" s="52">
        <v>1146.83</v>
      </c>
      <c r="D98" s="52">
        <v>1146.83</v>
      </c>
      <c r="E98" s="3"/>
      <c r="F98" s="10" t="s">
        <v>84</v>
      </c>
      <c r="G98" s="11" t="s">
        <v>5</v>
      </c>
      <c r="H98" s="3">
        <v>96.69</v>
      </c>
      <c r="I98" s="3">
        <v>96.69</v>
      </c>
      <c r="J98" s="3">
        <f>I98/H98*100</f>
        <v>100</v>
      </c>
      <c r="K98" s="3"/>
      <c r="L98" s="30"/>
    </row>
    <row r="99" spans="1:12" s="7" customFormat="1" ht="26.25" customHeight="1">
      <c r="A99" s="163"/>
      <c r="B99" s="51"/>
      <c r="C99" s="52"/>
      <c r="D99" s="52"/>
      <c r="E99" s="3"/>
      <c r="F99" s="10" t="s">
        <v>85</v>
      </c>
      <c r="G99" s="11" t="s">
        <v>27</v>
      </c>
      <c r="H99" s="3">
        <v>6038</v>
      </c>
      <c r="I99" s="3">
        <v>6038</v>
      </c>
      <c r="J99" s="3">
        <f>I99/H99*100</f>
        <v>100</v>
      </c>
      <c r="K99" s="3"/>
      <c r="L99" s="30"/>
    </row>
    <row r="100" spans="1:12" s="7" customFormat="1" ht="26.25" customHeight="1">
      <c r="A100" s="100"/>
      <c r="B100" s="51"/>
      <c r="C100" s="52"/>
      <c r="D100" s="52"/>
      <c r="E100" s="3"/>
      <c r="F100" s="10" t="s">
        <v>85</v>
      </c>
      <c r="G100" s="11" t="s">
        <v>7</v>
      </c>
      <c r="H100" s="3">
        <v>8</v>
      </c>
      <c r="I100" s="3">
        <v>8</v>
      </c>
      <c r="J100" s="3">
        <f>I100/H100*100</f>
        <v>100</v>
      </c>
      <c r="K100" s="3"/>
      <c r="L100" s="30"/>
    </row>
    <row r="101" spans="1:12" s="7" customFormat="1" ht="26.25" customHeight="1">
      <c r="A101" s="165" t="s">
        <v>253</v>
      </c>
      <c r="B101" s="62" t="s">
        <v>2</v>
      </c>
      <c r="C101" s="70">
        <f>C102+C103</f>
        <v>20128.79</v>
      </c>
      <c r="D101" s="70">
        <f>D102+D103</f>
        <v>20118.95</v>
      </c>
      <c r="E101" s="101">
        <f>+D101/C101*100</f>
        <v>99.95111479626942</v>
      </c>
      <c r="F101" s="102" t="s">
        <v>2</v>
      </c>
      <c r="G101" s="11"/>
      <c r="H101" s="3"/>
      <c r="I101" s="3"/>
      <c r="J101" s="14">
        <f>SUM(J102:J106)/5</f>
        <v>100</v>
      </c>
      <c r="K101" s="19">
        <f>J101/E101</f>
        <v>1.0004890911305013</v>
      </c>
      <c r="L101" s="5" t="s">
        <v>22</v>
      </c>
    </row>
    <row r="102" spans="1:12" s="7" customFormat="1" ht="37.5" customHeight="1">
      <c r="A102" s="165"/>
      <c r="B102" s="51" t="s">
        <v>21</v>
      </c>
      <c r="C102" s="52">
        <v>19147.48</v>
      </c>
      <c r="D102" s="52">
        <v>19137.64</v>
      </c>
      <c r="E102" s="103">
        <f>D102/C102*100</f>
        <v>99.94860942536563</v>
      </c>
      <c r="F102" s="104" t="s">
        <v>49</v>
      </c>
      <c r="G102" s="11" t="s">
        <v>5</v>
      </c>
      <c r="H102" s="98">
        <v>98</v>
      </c>
      <c r="I102" s="98">
        <v>98</v>
      </c>
      <c r="J102" s="3">
        <f>I102/H102*100</f>
        <v>100</v>
      </c>
      <c r="K102" s="3"/>
      <c r="L102" s="105"/>
    </row>
    <row r="103" spans="1:12" s="7" customFormat="1" ht="61.5" customHeight="1">
      <c r="A103" s="165"/>
      <c r="B103" s="52" t="s">
        <v>10</v>
      </c>
      <c r="C103" s="106">
        <v>981.31</v>
      </c>
      <c r="D103" s="106">
        <v>981.31</v>
      </c>
      <c r="E103" s="103">
        <f>D103/C103*100</f>
        <v>100</v>
      </c>
      <c r="F103" s="107" t="s">
        <v>50</v>
      </c>
      <c r="G103" s="108" t="s">
        <v>5</v>
      </c>
      <c r="H103" s="98">
        <v>98</v>
      </c>
      <c r="I103" s="109">
        <v>98</v>
      </c>
      <c r="J103" s="110">
        <f>I103/H103*100</f>
        <v>100</v>
      </c>
      <c r="K103" s="110"/>
      <c r="L103" s="5"/>
    </row>
    <row r="104" spans="1:12" s="7" customFormat="1" ht="25.5" customHeight="1">
      <c r="A104" s="165"/>
      <c r="B104" s="51"/>
      <c r="C104" s="52"/>
      <c r="D104" s="52"/>
      <c r="E104" s="103"/>
      <c r="F104" s="104" t="s">
        <v>51</v>
      </c>
      <c r="G104" s="11" t="s">
        <v>5</v>
      </c>
      <c r="H104" s="98">
        <v>2</v>
      </c>
      <c r="I104" s="98">
        <v>2</v>
      </c>
      <c r="J104" s="3">
        <f>I104/H104*100</f>
        <v>100</v>
      </c>
      <c r="K104" s="3"/>
      <c r="L104" s="5"/>
    </row>
    <row r="105" spans="1:12" s="7" customFormat="1" ht="12">
      <c r="A105" s="165"/>
      <c r="B105" s="51"/>
      <c r="C105" s="52"/>
      <c r="D105" s="52"/>
      <c r="E105" s="103"/>
      <c r="F105" s="104" t="s">
        <v>81</v>
      </c>
      <c r="G105" s="11" t="s">
        <v>1</v>
      </c>
      <c r="H105" s="98">
        <v>1</v>
      </c>
      <c r="I105" s="98">
        <v>1</v>
      </c>
      <c r="J105" s="3">
        <f>I105/H105*100</f>
        <v>100</v>
      </c>
      <c r="K105" s="3"/>
      <c r="L105" s="5"/>
    </row>
    <row r="106" spans="1:12" s="7" customFormat="1" ht="24">
      <c r="A106" s="165"/>
      <c r="B106" s="51"/>
      <c r="C106" s="52"/>
      <c r="D106" s="51"/>
      <c r="E106" s="103"/>
      <c r="F106" s="104" t="s">
        <v>80</v>
      </c>
      <c r="G106" s="11" t="s">
        <v>1</v>
      </c>
      <c r="H106" s="98">
        <v>3</v>
      </c>
      <c r="I106" s="98">
        <v>3</v>
      </c>
      <c r="J106" s="3">
        <f>I106/H106*100</f>
        <v>100</v>
      </c>
      <c r="K106" s="3"/>
      <c r="L106" s="5"/>
    </row>
    <row r="107" spans="1:12" s="7" customFormat="1" ht="26.25" customHeight="1">
      <c r="A107" s="149" t="s">
        <v>67</v>
      </c>
      <c r="B107" s="62" t="s">
        <v>2</v>
      </c>
      <c r="C107" s="70">
        <f>C108+C109</f>
        <v>18741.7</v>
      </c>
      <c r="D107" s="70">
        <f>D108+D109</f>
        <v>18731.86</v>
      </c>
      <c r="E107" s="101">
        <f>D107/C107*100</f>
        <v>99.94749675856512</v>
      </c>
      <c r="F107" s="14" t="s">
        <v>2</v>
      </c>
      <c r="G107" s="11"/>
      <c r="H107" s="3"/>
      <c r="I107" s="3"/>
      <c r="J107" s="14">
        <f>SUM(J108:J110)/3</f>
        <v>100</v>
      </c>
      <c r="K107" s="14">
        <f>J107/E107</f>
        <v>1.0005253082181909</v>
      </c>
      <c r="L107" s="5" t="s">
        <v>4</v>
      </c>
    </row>
    <row r="108" spans="1:12" s="7" customFormat="1" ht="26.25" customHeight="1">
      <c r="A108" s="150"/>
      <c r="B108" s="106" t="s">
        <v>21</v>
      </c>
      <c r="C108" s="52">
        <v>18674.3</v>
      </c>
      <c r="D108" s="52">
        <v>18664.46</v>
      </c>
      <c r="E108" s="111">
        <f>D108/C108*100</f>
        <v>99.94730726185185</v>
      </c>
      <c r="F108" s="10" t="s">
        <v>49</v>
      </c>
      <c r="G108" s="11" t="s">
        <v>5</v>
      </c>
      <c r="H108" s="98">
        <v>98</v>
      </c>
      <c r="I108" s="3">
        <v>98</v>
      </c>
      <c r="J108" s="3">
        <f>I108/H108*100</f>
        <v>100</v>
      </c>
      <c r="K108" s="3"/>
      <c r="L108" s="5"/>
    </row>
    <row r="109" spans="1:12" s="7" customFormat="1" ht="62.25" customHeight="1">
      <c r="A109" s="150"/>
      <c r="B109" s="51" t="s">
        <v>10</v>
      </c>
      <c r="C109" s="106">
        <v>67.4</v>
      </c>
      <c r="D109" s="106">
        <v>67.4</v>
      </c>
      <c r="E109" s="111">
        <f>D109/C109*100</f>
        <v>100</v>
      </c>
      <c r="F109" s="10" t="s">
        <v>50</v>
      </c>
      <c r="G109" s="11" t="s">
        <v>5</v>
      </c>
      <c r="H109" s="98">
        <v>98</v>
      </c>
      <c r="I109" s="98">
        <v>98</v>
      </c>
      <c r="J109" s="3">
        <f>I109/H109*100</f>
        <v>100</v>
      </c>
      <c r="K109" s="3"/>
      <c r="L109" s="5"/>
    </row>
    <row r="110" spans="1:12" s="7" customFormat="1" ht="29.25" customHeight="1">
      <c r="A110" s="157"/>
      <c r="B110" s="51"/>
      <c r="C110" s="52"/>
      <c r="D110" s="52"/>
      <c r="E110" s="111"/>
      <c r="F110" s="10" t="s">
        <v>51</v>
      </c>
      <c r="G110" s="11" t="s">
        <v>5</v>
      </c>
      <c r="H110" s="98">
        <v>2</v>
      </c>
      <c r="I110" s="98">
        <v>2</v>
      </c>
      <c r="J110" s="3">
        <f>I110/H110*100</f>
        <v>100</v>
      </c>
      <c r="K110" s="3"/>
      <c r="L110" s="5"/>
    </row>
    <row r="111" spans="1:12" s="7" customFormat="1" ht="36.75" customHeight="1">
      <c r="A111" s="149" t="s">
        <v>63</v>
      </c>
      <c r="B111" s="62" t="s">
        <v>2</v>
      </c>
      <c r="C111" s="70">
        <f>C112+C113</f>
        <v>1387.09</v>
      </c>
      <c r="D111" s="70">
        <f>D112+D113</f>
        <v>1387.09</v>
      </c>
      <c r="E111" s="101">
        <f aca="true" t="shared" si="5" ref="E111:E117">D111/C111*100</f>
        <v>100</v>
      </c>
      <c r="F111" s="14" t="s">
        <v>2</v>
      </c>
      <c r="G111" s="11"/>
      <c r="H111" s="3"/>
      <c r="I111" s="3"/>
      <c r="J111" s="14">
        <f>(J112+J113)/2</f>
        <v>100</v>
      </c>
      <c r="K111" s="14">
        <f>J111/E111</f>
        <v>1</v>
      </c>
      <c r="L111" s="5" t="s">
        <v>4</v>
      </c>
    </row>
    <row r="112" spans="1:12" s="7" customFormat="1" ht="27.75" customHeight="1">
      <c r="A112" s="150"/>
      <c r="B112" s="106" t="s">
        <v>21</v>
      </c>
      <c r="C112" s="58">
        <v>473.18</v>
      </c>
      <c r="D112" s="58">
        <v>473.18</v>
      </c>
      <c r="E112" s="111">
        <f t="shared" si="5"/>
        <v>100</v>
      </c>
      <c r="F112" s="10" t="s">
        <v>64</v>
      </c>
      <c r="G112" s="4" t="s">
        <v>66</v>
      </c>
      <c r="H112" s="15">
        <v>1</v>
      </c>
      <c r="I112" s="15">
        <v>1</v>
      </c>
      <c r="J112" s="3">
        <f>I112/H112*100</f>
        <v>100</v>
      </c>
      <c r="K112" s="3"/>
      <c r="L112" s="5"/>
    </row>
    <row r="113" spans="1:12" s="7" customFormat="1" ht="27" customHeight="1">
      <c r="A113" s="157"/>
      <c r="B113" s="51" t="s">
        <v>10</v>
      </c>
      <c r="C113" s="106">
        <v>913.91</v>
      </c>
      <c r="D113" s="106">
        <v>913.91</v>
      </c>
      <c r="E113" s="111">
        <f t="shared" si="5"/>
        <v>100</v>
      </c>
      <c r="F113" s="112" t="s">
        <v>65</v>
      </c>
      <c r="G113" s="11" t="s">
        <v>1</v>
      </c>
      <c r="H113" s="15">
        <v>3</v>
      </c>
      <c r="I113" s="15">
        <v>3</v>
      </c>
      <c r="J113" s="3">
        <f>I113/H113*100</f>
        <v>100</v>
      </c>
      <c r="K113" s="3"/>
      <c r="L113" s="5"/>
    </row>
    <row r="114" spans="1:12" s="7" customFormat="1" ht="59.25" customHeight="1">
      <c r="A114" s="149" t="s">
        <v>254</v>
      </c>
      <c r="B114" s="70" t="s">
        <v>2</v>
      </c>
      <c r="C114" s="70">
        <f>C115</f>
        <v>59.24</v>
      </c>
      <c r="D114" s="70">
        <f>D115</f>
        <v>59.24</v>
      </c>
      <c r="E114" s="101">
        <f t="shared" si="5"/>
        <v>100</v>
      </c>
      <c r="F114" s="14" t="s">
        <v>2</v>
      </c>
      <c r="G114" s="11"/>
      <c r="H114" s="3"/>
      <c r="I114" s="3"/>
      <c r="J114" s="14"/>
      <c r="K114" s="14"/>
      <c r="L114" s="14"/>
    </row>
    <row r="115" spans="1:12" ht="111.75" customHeight="1">
      <c r="A115" s="150"/>
      <c r="B115" s="60" t="s">
        <v>21</v>
      </c>
      <c r="C115" s="60">
        <v>59.24</v>
      </c>
      <c r="D115" s="60">
        <v>59.24</v>
      </c>
      <c r="E115" s="111">
        <f t="shared" si="5"/>
        <v>100</v>
      </c>
      <c r="F115" s="113" t="s">
        <v>255</v>
      </c>
      <c r="G115" s="108"/>
      <c r="H115" s="110"/>
      <c r="I115" s="110"/>
      <c r="J115" s="110"/>
      <c r="K115" s="114"/>
      <c r="L115" s="115"/>
    </row>
    <row r="116" spans="1:12" ht="39.75" customHeight="1">
      <c r="A116" s="149" t="s">
        <v>256</v>
      </c>
      <c r="B116" s="62" t="s">
        <v>2</v>
      </c>
      <c r="C116" s="70">
        <f>C117</f>
        <v>400.97</v>
      </c>
      <c r="D116" s="70">
        <f>D117</f>
        <v>400.97</v>
      </c>
      <c r="E116" s="25">
        <f t="shared" si="5"/>
        <v>100</v>
      </c>
      <c r="F116" s="14" t="s">
        <v>2</v>
      </c>
      <c r="G116" s="11"/>
      <c r="H116" s="3"/>
      <c r="I116" s="3"/>
      <c r="J116" s="14">
        <f>(J117+J118)/2</f>
        <v>100</v>
      </c>
      <c r="K116" s="14">
        <f>J116/E116</f>
        <v>1</v>
      </c>
      <c r="L116" s="5" t="s">
        <v>22</v>
      </c>
    </row>
    <row r="117" spans="1:12" ht="28.5" customHeight="1">
      <c r="A117" s="150"/>
      <c r="B117" s="106" t="s">
        <v>21</v>
      </c>
      <c r="C117" s="106">
        <v>400.97</v>
      </c>
      <c r="D117" s="106">
        <v>400.97</v>
      </c>
      <c r="E117" s="16">
        <f t="shared" si="5"/>
        <v>100</v>
      </c>
      <c r="F117" s="10" t="s">
        <v>181</v>
      </c>
      <c r="G117" s="11" t="s">
        <v>1</v>
      </c>
      <c r="H117" s="35">
        <v>7</v>
      </c>
      <c r="I117" s="35">
        <v>7</v>
      </c>
      <c r="J117" s="3">
        <f>I117/H117*100</f>
        <v>100</v>
      </c>
      <c r="K117" s="3"/>
      <c r="L117" s="5"/>
    </row>
    <row r="118" spans="1:12" ht="51" customHeight="1">
      <c r="A118" s="150"/>
      <c r="B118" s="106"/>
      <c r="C118" s="106"/>
      <c r="D118" s="106"/>
      <c r="E118" s="16"/>
      <c r="F118" s="116" t="s">
        <v>182</v>
      </c>
      <c r="G118" s="108" t="s">
        <v>1</v>
      </c>
      <c r="H118" s="117">
        <v>5</v>
      </c>
      <c r="I118" s="117">
        <v>5</v>
      </c>
      <c r="J118" s="110">
        <f>I118/H118*100</f>
        <v>100</v>
      </c>
      <c r="K118" s="110"/>
      <c r="L118" s="36"/>
    </row>
    <row r="119" spans="1:12" ht="14.25" customHeight="1">
      <c r="A119" s="154" t="s">
        <v>24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6"/>
    </row>
    <row r="120" spans="1:12" ht="26.25" customHeight="1">
      <c r="A120" s="149" t="s">
        <v>108</v>
      </c>
      <c r="B120" s="62" t="s">
        <v>2</v>
      </c>
      <c r="C120" s="70">
        <f>C121+C122</f>
        <v>26978.730000000003</v>
      </c>
      <c r="D120" s="70">
        <f>D121+D122</f>
        <v>10972.76</v>
      </c>
      <c r="E120" s="25">
        <f>D120/C120*100</f>
        <v>40.6718922647582</v>
      </c>
      <c r="F120" s="14" t="s">
        <v>2</v>
      </c>
      <c r="G120" s="5"/>
      <c r="H120" s="19"/>
      <c r="I120" s="24"/>
      <c r="J120" s="14">
        <f>SUM(J121:J124)/4</f>
        <v>108.33333333333333</v>
      </c>
      <c r="K120" s="29">
        <f>J120/E120</f>
        <v>2.663592159128606</v>
      </c>
      <c r="L120" s="5" t="s">
        <v>48</v>
      </c>
    </row>
    <row r="121" spans="1:12" ht="51" customHeight="1">
      <c r="A121" s="150"/>
      <c r="B121" s="52" t="s">
        <v>21</v>
      </c>
      <c r="C121" s="52">
        <v>22578.13</v>
      </c>
      <c r="D121" s="52">
        <v>6572.16</v>
      </c>
      <c r="E121" s="30">
        <f>D121/C121*100</f>
        <v>29.10852227354524</v>
      </c>
      <c r="F121" s="118" t="s">
        <v>106</v>
      </c>
      <c r="G121" s="4" t="s">
        <v>5</v>
      </c>
      <c r="H121" s="98">
        <v>56</v>
      </c>
      <c r="I121" s="11">
        <v>56</v>
      </c>
      <c r="J121" s="3">
        <f>I121/H121*100</f>
        <v>100</v>
      </c>
      <c r="K121" s="29"/>
      <c r="L121" s="119"/>
    </row>
    <row r="122" spans="1:14" ht="38.25" customHeight="1">
      <c r="A122" s="150"/>
      <c r="B122" s="52" t="s">
        <v>10</v>
      </c>
      <c r="C122" s="52">
        <v>4400.6</v>
      </c>
      <c r="D122" s="52">
        <v>4400.6</v>
      </c>
      <c r="E122" s="30">
        <f>D122/C122*100</f>
        <v>100</v>
      </c>
      <c r="F122" s="118" t="s">
        <v>188</v>
      </c>
      <c r="G122" s="4" t="s">
        <v>5</v>
      </c>
      <c r="H122" s="98">
        <v>58</v>
      </c>
      <c r="I122" s="11">
        <v>58</v>
      </c>
      <c r="J122" s="3">
        <f>I122/H122*100</f>
        <v>100</v>
      </c>
      <c r="K122" s="29"/>
      <c r="L122" s="119"/>
      <c r="N122" s="44"/>
    </row>
    <row r="123" spans="1:12" ht="48">
      <c r="A123" s="150"/>
      <c r="B123" s="52"/>
      <c r="C123" s="52"/>
      <c r="D123" s="52"/>
      <c r="E123" s="30"/>
      <c r="F123" s="118" t="s">
        <v>56</v>
      </c>
      <c r="G123" s="4" t="s">
        <v>5</v>
      </c>
      <c r="H123" s="98">
        <v>2</v>
      </c>
      <c r="I123" s="11">
        <v>2</v>
      </c>
      <c r="J123" s="3">
        <f>I123/H123*100</f>
        <v>100</v>
      </c>
      <c r="K123" s="120"/>
      <c r="L123" s="121"/>
    </row>
    <row r="124" spans="1:12" ht="51" customHeight="1">
      <c r="A124" s="150"/>
      <c r="B124" s="62"/>
      <c r="C124" s="51"/>
      <c r="D124" s="51"/>
      <c r="E124" s="25"/>
      <c r="F124" s="118" t="s">
        <v>57</v>
      </c>
      <c r="G124" s="4" t="s">
        <v>1</v>
      </c>
      <c r="H124" s="15">
        <v>6</v>
      </c>
      <c r="I124" s="11">
        <v>8</v>
      </c>
      <c r="J124" s="3">
        <f>I124/H124*100</f>
        <v>133.33333333333331</v>
      </c>
      <c r="K124" s="29"/>
      <c r="L124" s="105"/>
    </row>
    <row r="125" spans="1:12" ht="15.75" customHeight="1">
      <c r="A125" s="154" t="s">
        <v>6</v>
      </c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6"/>
    </row>
    <row r="126" spans="1:12" ht="18" customHeight="1">
      <c r="A126" s="149" t="s">
        <v>257</v>
      </c>
      <c r="B126" s="62" t="s">
        <v>2</v>
      </c>
      <c r="C126" s="70">
        <f>C127+C128+C129</f>
        <v>232888.41999999998</v>
      </c>
      <c r="D126" s="70">
        <f>D127+D128+D129</f>
        <v>231946.86</v>
      </c>
      <c r="E126" s="25">
        <f>D126/C126*100</f>
        <v>99.59570338447914</v>
      </c>
      <c r="F126" s="14" t="s">
        <v>2</v>
      </c>
      <c r="G126" s="5"/>
      <c r="H126" s="3"/>
      <c r="I126" s="3"/>
      <c r="J126" s="14">
        <f>SUM(J127:J132)/6</f>
        <v>100</v>
      </c>
      <c r="K126" s="29">
        <f>J126/E126</f>
        <v>1.004059378083411</v>
      </c>
      <c r="L126" s="5" t="s">
        <v>4</v>
      </c>
    </row>
    <row r="127" spans="1:12" ht="24">
      <c r="A127" s="150"/>
      <c r="B127" s="52" t="s">
        <v>21</v>
      </c>
      <c r="C127" s="122">
        <v>5414.97</v>
      </c>
      <c r="D127" s="60">
        <v>5414.97</v>
      </c>
      <c r="E127" s="60">
        <f>D127/C127*100</f>
        <v>100</v>
      </c>
      <c r="F127" s="10" t="s">
        <v>258</v>
      </c>
      <c r="G127" s="4" t="s">
        <v>0</v>
      </c>
      <c r="H127" s="15">
        <v>13485</v>
      </c>
      <c r="I127" s="15">
        <v>13485</v>
      </c>
      <c r="J127" s="3">
        <f>I127/H127*100</f>
        <v>100</v>
      </c>
      <c r="K127" s="29"/>
      <c r="L127" s="119"/>
    </row>
    <row r="128" spans="1:12" ht="24">
      <c r="A128" s="150"/>
      <c r="B128" s="52" t="s">
        <v>10</v>
      </c>
      <c r="C128" s="60">
        <v>205848.87</v>
      </c>
      <c r="D128" s="60">
        <v>204907.36</v>
      </c>
      <c r="E128" s="60">
        <f>D128/C128*100</f>
        <v>99.54262075861772</v>
      </c>
      <c r="F128" s="10" t="s">
        <v>259</v>
      </c>
      <c r="G128" s="4" t="s">
        <v>40</v>
      </c>
      <c r="H128" s="15">
        <v>2372</v>
      </c>
      <c r="I128" s="15">
        <v>2372</v>
      </c>
      <c r="J128" s="3">
        <f aca="true" t="shared" si="6" ref="J128:J140">I128/H128*100</f>
        <v>100</v>
      </c>
      <c r="K128" s="29"/>
      <c r="L128" s="8"/>
    </row>
    <row r="129" spans="1:12" ht="36">
      <c r="A129" s="150"/>
      <c r="B129" s="52" t="s">
        <v>9</v>
      </c>
      <c r="C129" s="60">
        <v>21624.58</v>
      </c>
      <c r="D129" s="60">
        <v>21624.53</v>
      </c>
      <c r="E129" s="60">
        <f>D129/C129*100</f>
        <v>99.99976878163645</v>
      </c>
      <c r="F129" s="10" t="s">
        <v>260</v>
      </c>
      <c r="G129" s="4" t="s">
        <v>0</v>
      </c>
      <c r="H129" s="3">
        <v>1400</v>
      </c>
      <c r="I129" s="3">
        <v>1400</v>
      </c>
      <c r="J129" s="3">
        <f t="shared" si="6"/>
        <v>100</v>
      </c>
      <c r="K129" s="29"/>
      <c r="L129" s="5"/>
    </row>
    <row r="130" spans="1:12" ht="37.5" customHeight="1">
      <c r="A130" s="150"/>
      <c r="B130" s="52"/>
      <c r="C130" s="123"/>
      <c r="D130" s="123"/>
      <c r="E130" s="30"/>
      <c r="F130" s="10" t="s">
        <v>261</v>
      </c>
      <c r="G130" s="4" t="s">
        <v>0</v>
      </c>
      <c r="H130" s="3">
        <v>167</v>
      </c>
      <c r="I130" s="3">
        <v>167</v>
      </c>
      <c r="J130" s="3">
        <f t="shared" si="6"/>
        <v>100</v>
      </c>
      <c r="K130" s="29"/>
      <c r="L130" s="124"/>
    </row>
    <row r="131" spans="1:12" ht="24">
      <c r="A131" s="150"/>
      <c r="B131" s="52"/>
      <c r="C131" s="123"/>
      <c r="D131" s="123"/>
      <c r="E131" s="30"/>
      <c r="F131" s="10" t="s">
        <v>262</v>
      </c>
      <c r="G131" s="4" t="s">
        <v>0</v>
      </c>
      <c r="H131" s="3">
        <v>640</v>
      </c>
      <c r="I131" s="3">
        <v>640</v>
      </c>
      <c r="J131" s="3">
        <f t="shared" si="6"/>
        <v>100</v>
      </c>
      <c r="K131" s="29"/>
      <c r="L131" s="124"/>
    </row>
    <row r="132" spans="1:12" ht="24">
      <c r="A132" s="150"/>
      <c r="B132" s="52"/>
      <c r="C132" s="123"/>
      <c r="D132" s="123"/>
      <c r="E132" s="30"/>
      <c r="F132" s="10" t="s">
        <v>263</v>
      </c>
      <c r="G132" s="4" t="s">
        <v>0</v>
      </c>
      <c r="H132" s="3">
        <v>137</v>
      </c>
      <c r="I132" s="3">
        <v>137</v>
      </c>
      <c r="J132" s="3">
        <f t="shared" si="6"/>
        <v>100</v>
      </c>
      <c r="K132" s="29"/>
      <c r="L132" s="124"/>
    </row>
    <row r="133" spans="1:12" ht="23.25" customHeight="1">
      <c r="A133" s="165" t="s">
        <v>264</v>
      </c>
      <c r="B133" s="62" t="s">
        <v>2</v>
      </c>
      <c r="C133" s="70">
        <f>C134</f>
        <v>1239.15</v>
      </c>
      <c r="D133" s="70">
        <f>D134</f>
        <v>1239.15</v>
      </c>
      <c r="E133" s="25">
        <f>+D133/C133*100</f>
        <v>100</v>
      </c>
      <c r="F133" s="5" t="s">
        <v>2</v>
      </c>
      <c r="G133" s="5"/>
      <c r="H133" s="125"/>
      <c r="I133" s="125"/>
      <c r="J133" s="14">
        <f>(J134+J135+J136)/3</f>
        <v>100</v>
      </c>
      <c r="K133" s="29">
        <f>J133/E133</f>
        <v>1</v>
      </c>
      <c r="L133" s="5" t="s">
        <v>4</v>
      </c>
    </row>
    <row r="134" spans="1:12" ht="36">
      <c r="A134" s="165"/>
      <c r="B134" s="51" t="s">
        <v>21</v>
      </c>
      <c r="C134" s="52">
        <v>1239.15</v>
      </c>
      <c r="D134" s="52">
        <v>1239.15</v>
      </c>
      <c r="E134" s="3">
        <f>D134/C134*100</f>
        <v>100</v>
      </c>
      <c r="F134" s="10" t="s">
        <v>265</v>
      </c>
      <c r="G134" s="4" t="s">
        <v>1</v>
      </c>
      <c r="H134" s="15">
        <v>2</v>
      </c>
      <c r="I134" s="15">
        <v>2</v>
      </c>
      <c r="J134" s="3">
        <f t="shared" si="6"/>
        <v>100</v>
      </c>
      <c r="K134" s="29"/>
      <c r="L134" s="5"/>
    </row>
    <row r="135" spans="1:12" ht="24" customHeight="1">
      <c r="A135" s="165"/>
      <c r="B135" s="51"/>
      <c r="C135" s="51"/>
      <c r="D135" s="58"/>
      <c r="E135" s="3"/>
      <c r="F135" s="10" t="s">
        <v>266</v>
      </c>
      <c r="G135" s="4" t="s">
        <v>5</v>
      </c>
      <c r="H135" s="3">
        <v>100</v>
      </c>
      <c r="I135" s="3">
        <v>100</v>
      </c>
      <c r="J135" s="3">
        <f t="shared" si="6"/>
        <v>100</v>
      </c>
      <c r="K135" s="29"/>
      <c r="L135" s="8"/>
    </row>
    <row r="136" spans="1:12" ht="24.75" customHeight="1">
      <c r="A136" s="165"/>
      <c r="B136" s="52"/>
      <c r="C136" s="123"/>
      <c r="D136" s="123"/>
      <c r="E136" s="30"/>
      <c r="F136" s="10" t="s">
        <v>267</v>
      </c>
      <c r="G136" s="4" t="s">
        <v>0</v>
      </c>
      <c r="H136" s="15">
        <v>301</v>
      </c>
      <c r="I136" s="15">
        <v>301</v>
      </c>
      <c r="J136" s="3">
        <f t="shared" si="6"/>
        <v>100</v>
      </c>
      <c r="K136" s="29"/>
      <c r="L136" s="8"/>
    </row>
    <row r="137" spans="1:12" ht="33.75" customHeight="1">
      <c r="A137" s="149" t="s">
        <v>198</v>
      </c>
      <c r="B137" s="62" t="s">
        <v>2</v>
      </c>
      <c r="C137" s="70">
        <f>C138+C139+C140</f>
        <v>50</v>
      </c>
      <c r="D137" s="70">
        <f>D138+D139+D140</f>
        <v>50</v>
      </c>
      <c r="E137" s="101">
        <f>D137/C137*100</f>
        <v>100</v>
      </c>
      <c r="F137" s="5" t="s">
        <v>2</v>
      </c>
      <c r="G137" s="4"/>
      <c r="H137" s="3"/>
      <c r="I137" s="3"/>
      <c r="J137" s="14">
        <f>(J138+J139+J140)/3</f>
        <v>100</v>
      </c>
      <c r="K137" s="28">
        <f>J137/E137</f>
        <v>1</v>
      </c>
      <c r="L137" s="5" t="s">
        <v>4</v>
      </c>
    </row>
    <row r="138" spans="1:12" ht="60.75" customHeight="1">
      <c r="A138" s="150"/>
      <c r="B138" s="51" t="s">
        <v>21</v>
      </c>
      <c r="C138" s="60">
        <v>50</v>
      </c>
      <c r="D138" s="60">
        <v>50</v>
      </c>
      <c r="E138" s="111">
        <f>D138/C138*100</f>
        <v>100</v>
      </c>
      <c r="F138" s="116" t="s">
        <v>192</v>
      </c>
      <c r="G138" s="4" t="s">
        <v>5</v>
      </c>
      <c r="H138" s="3">
        <v>97</v>
      </c>
      <c r="I138" s="3">
        <v>97</v>
      </c>
      <c r="J138" s="3">
        <f t="shared" si="6"/>
        <v>100</v>
      </c>
      <c r="K138" s="28"/>
      <c r="L138" s="5"/>
    </row>
    <row r="139" spans="1:12" ht="36.75" customHeight="1">
      <c r="A139" s="150"/>
      <c r="B139" s="51"/>
      <c r="C139" s="52"/>
      <c r="D139" s="52"/>
      <c r="E139" s="111"/>
      <c r="F139" s="116" t="s">
        <v>193</v>
      </c>
      <c r="G139" s="4" t="s">
        <v>5</v>
      </c>
      <c r="H139" s="3">
        <v>40</v>
      </c>
      <c r="I139" s="3">
        <v>40</v>
      </c>
      <c r="J139" s="3">
        <f t="shared" si="6"/>
        <v>100</v>
      </c>
      <c r="K139" s="28"/>
      <c r="L139" s="5"/>
    </row>
    <row r="140" spans="1:12" ht="70.5" customHeight="1">
      <c r="A140" s="150"/>
      <c r="B140" s="51"/>
      <c r="C140" s="52"/>
      <c r="D140" s="52"/>
      <c r="E140" s="111"/>
      <c r="F140" s="116" t="s">
        <v>194</v>
      </c>
      <c r="G140" s="4" t="s">
        <v>5</v>
      </c>
      <c r="H140" s="3">
        <v>70</v>
      </c>
      <c r="I140" s="3">
        <v>70</v>
      </c>
      <c r="J140" s="3">
        <f t="shared" si="6"/>
        <v>100</v>
      </c>
      <c r="K140" s="29"/>
      <c r="L140" s="8"/>
    </row>
    <row r="141" spans="1:12" ht="32.25" customHeight="1">
      <c r="A141" s="154" t="s">
        <v>23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6"/>
    </row>
    <row r="142" spans="1:12" ht="28.5" customHeight="1">
      <c r="A142" s="149" t="s">
        <v>199</v>
      </c>
      <c r="B142" s="62" t="s">
        <v>2</v>
      </c>
      <c r="C142" s="70">
        <f>C143</f>
        <v>100</v>
      </c>
      <c r="D142" s="70">
        <f>D143</f>
        <v>100</v>
      </c>
      <c r="E142" s="25">
        <f>D142/C142*100</f>
        <v>100</v>
      </c>
      <c r="F142" s="14" t="s">
        <v>2</v>
      </c>
      <c r="G142" s="5"/>
      <c r="H142" s="3"/>
      <c r="I142" s="3"/>
      <c r="J142" s="14">
        <f>(J143+J144+J146+J145)/4</f>
        <v>122.21564222993669</v>
      </c>
      <c r="K142" s="28">
        <f>J142/E142</f>
        <v>1.2221564222993668</v>
      </c>
      <c r="L142" s="36" t="s">
        <v>4</v>
      </c>
    </row>
    <row r="143" spans="1:12" ht="24" customHeight="1">
      <c r="A143" s="151"/>
      <c r="B143" s="52" t="s">
        <v>21</v>
      </c>
      <c r="C143" s="60">
        <v>100</v>
      </c>
      <c r="D143" s="60">
        <v>100</v>
      </c>
      <c r="E143" s="30">
        <v>0</v>
      </c>
      <c r="F143" s="90" t="s">
        <v>184</v>
      </c>
      <c r="G143" s="4" t="s">
        <v>1</v>
      </c>
      <c r="H143" s="15">
        <v>10</v>
      </c>
      <c r="I143" s="15">
        <v>16</v>
      </c>
      <c r="J143" s="3">
        <f>I143/H143*100</f>
        <v>160</v>
      </c>
      <c r="K143" s="29"/>
      <c r="L143" s="5"/>
    </row>
    <row r="144" spans="1:12" ht="24">
      <c r="A144" s="151"/>
      <c r="B144" s="52"/>
      <c r="C144" s="123"/>
      <c r="D144" s="123"/>
      <c r="E144" s="126"/>
      <c r="F144" s="10" t="s">
        <v>26</v>
      </c>
      <c r="G144" s="4" t="s">
        <v>0</v>
      </c>
      <c r="H144" s="15">
        <v>12</v>
      </c>
      <c r="I144" s="15">
        <v>12</v>
      </c>
      <c r="J144" s="3">
        <f>I144/H144*100</f>
        <v>100</v>
      </c>
      <c r="K144" s="29"/>
      <c r="L144" s="8"/>
    </row>
    <row r="145" spans="1:12" ht="26.25" customHeight="1">
      <c r="A145" s="151"/>
      <c r="B145" s="52"/>
      <c r="C145" s="123"/>
      <c r="D145" s="123"/>
      <c r="E145" s="126"/>
      <c r="F145" s="10" t="s">
        <v>86</v>
      </c>
      <c r="G145" s="4" t="s">
        <v>0</v>
      </c>
      <c r="H145" s="15">
        <v>44</v>
      </c>
      <c r="I145" s="15">
        <v>44</v>
      </c>
      <c r="J145" s="3">
        <f>I145/H145*100</f>
        <v>100</v>
      </c>
      <c r="K145" s="127"/>
      <c r="L145" s="128"/>
    </row>
    <row r="146" spans="1:12" ht="26.25" customHeight="1">
      <c r="A146" s="151"/>
      <c r="B146" s="52"/>
      <c r="C146" s="123"/>
      <c r="D146" s="123"/>
      <c r="E146" s="129"/>
      <c r="F146" s="10" t="s">
        <v>107</v>
      </c>
      <c r="G146" s="4" t="s">
        <v>76</v>
      </c>
      <c r="H146" s="3">
        <v>2448.5</v>
      </c>
      <c r="I146" s="3">
        <v>3155.2</v>
      </c>
      <c r="J146" s="3">
        <f>I146/H146*100</f>
        <v>128.86256891974676</v>
      </c>
      <c r="K146" s="29"/>
      <c r="L146" s="128"/>
    </row>
    <row r="147" spans="1:12" ht="26.25" customHeight="1">
      <c r="A147" s="172" t="s">
        <v>161</v>
      </c>
      <c r="B147" s="62" t="s">
        <v>2</v>
      </c>
      <c r="C147" s="70">
        <f>C148+C149</f>
        <v>6014.46</v>
      </c>
      <c r="D147" s="70">
        <f>D148+D149</f>
        <v>5873.82</v>
      </c>
      <c r="E147" s="129">
        <f>D147/C147*100</f>
        <v>97.66163545854491</v>
      </c>
      <c r="F147" s="5" t="s">
        <v>2</v>
      </c>
      <c r="G147" s="4"/>
      <c r="H147" s="3"/>
      <c r="I147" s="3"/>
      <c r="J147" s="14">
        <f>(J148+J149+J150)/3</f>
        <v>100</v>
      </c>
      <c r="K147" s="29">
        <f>J147/E147</f>
        <v>1.0239435324882273</v>
      </c>
      <c r="L147" s="36" t="s">
        <v>4</v>
      </c>
    </row>
    <row r="148" spans="1:12" ht="72">
      <c r="A148" s="173"/>
      <c r="B148" s="52" t="s">
        <v>21</v>
      </c>
      <c r="C148" s="60">
        <v>2105.06</v>
      </c>
      <c r="D148" s="60">
        <v>1964.42</v>
      </c>
      <c r="E148" s="129">
        <f>D148/C148*100</f>
        <v>93.31895527918445</v>
      </c>
      <c r="F148" s="10" t="s">
        <v>185</v>
      </c>
      <c r="G148" s="4" t="s">
        <v>5</v>
      </c>
      <c r="H148" s="3">
        <v>0</v>
      </c>
      <c r="I148" s="3">
        <v>0</v>
      </c>
      <c r="J148" s="3">
        <v>100</v>
      </c>
      <c r="K148" s="29"/>
      <c r="L148" s="36"/>
    </row>
    <row r="149" spans="1:12" ht="62.25" customHeight="1">
      <c r="A149" s="173"/>
      <c r="B149" s="52" t="s">
        <v>10</v>
      </c>
      <c r="C149" s="60">
        <v>3909.4</v>
      </c>
      <c r="D149" s="60">
        <v>3909.4</v>
      </c>
      <c r="E149" s="129">
        <f>D149/C149*100</f>
        <v>100</v>
      </c>
      <c r="F149" s="10" t="s">
        <v>268</v>
      </c>
      <c r="G149" s="4" t="s">
        <v>5</v>
      </c>
      <c r="H149" s="3">
        <v>100</v>
      </c>
      <c r="I149" s="3">
        <v>100</v>
      </c>
      <c r="J149" s="3">
        <f>I149/H149*100</f>
        <v>100</v>
      </c>
      <c r="K149" s="29"/>
      <c r="L149" s="128"/>
    </row>
    <row r="150" spans="1:12" ht="48.75" customHeight="1">
      <c r="A150" s="174"/>
      <c r="B150" s="9"/>
      <c r="C150" s="9"/>
      <c r="D150" s="9"/>
      <c r="E150" s="9"/>
      <c r="F150" s="10" t="s">
        <v>269</v>
      </c>
      <c r="G150" s="4" t="s">
        <v>5</v>
      </c>
      <c r="H150" s="3">
        <v>100</v>
      </c>
      <c r="I150" s="3">
        <v>100</v>
      </c>
      <c r="J150" s="3">
        <f>I150/H150*100</f>
        <v>100</v>
      </c>
      <c r="K150" s="29"/>
      <c r="L150" s="128"/>
    </row>
    <row r="151" spans="1:12" ht="19.5" customHeight="1">
      <c r="A151" s="149" t="s">
        <v>164</v>
      </c>
      <c r="B151" s="52" t="s">
        <v>2</v>
      </c>
      <c r="C151" s="70">
        <f>C152</f>
        <v>125</v>
      </c>
      <c r="D151" s="70">
        <f>D152</f>
        <v>112.96</v>
      </c>
      <c r="E151" s="129">
        <f>D151/C151*100</f>
        <v>90.368</v>
      </c>
      <c r="F151" s="5" t="s">
        <v>2</v>
      </c>
      <c r="G151" s="4"/>
      <c r="H151" s="3"/>
      <c r="I151" s="3"/>
      <c r="J151" s="14">
        <f>(J152+J153+J154+J155+J156+J157)/6</f>
        <v>148.47883244206773</v>
      </c>
      <c r="K151" s="12">
        <f>J151/E151</f>
        <v>1.6430465700476689</v>
      </c>
      <c r="L151" s="36" t="s">
        <v>3</v>
      </c>
    </row>
    <row r="152" spans="1:12" ht="48">
      <c r="A152" s="150"/>
      <c r="B152" s="52" t="s">
        <v>21</v>
      </c>
      <c r="C152" s="60">
        <v>125</v>
      </c>
      <c r="D152" s="60">
        <v>112.96</v>
      </c>
      <c r="E152" s="129">
        <f>D152/C152*100</f>
        <v>90.368</v>
      </c>
      <c r="F152" s="10" t="s">
        <v>165</v>
      </c>
      <c r="G152" s="4" t="s">
        <v>0</v>
      </c>
      <c r="H152" s="15">
        <v>550</v>
      </c>
      <c r="I152" s="15">
        <v>892</v>
      </c>
      <c r="J152" s="3">
        <f aca="true" t="shared" si="7" ref="J152:J157">I152/H152*100</f>
        <v>162.1818181818182</v>
      </c>
      <c r="K152" s="29"/>
      <c r="L152" s="128"/>
    </row>
    <row r="153" spans="1:12" ht="60">
      <c r="A153" s="150"/>
      <c r="B153" s="52"/>
      <c r="C153" s="123"/>
      <c r="D153" s="123"/>
      <c r="E153" s="129"/>
      <c r="F153" s="10" t="s">
        <v>166</v>
      </c>
      <c r="G153" s="4" t="s">
        <v>0</v>
      </c>
      <c r="H153" s="15">
        <v>400</v>
      </c>
      <c r="I153" s="15">
        <v>270</v>
      </c>
      <c r="J153" s="3">
        <f t="shared" si="7"/>
        <v>67.5</v>
      </c>
      <c r="K153" s="175" t="s">
        <v>270</v>
      </c>
      <c r="L153" s="176"/>
    </row>
    <row r="154" spans="1:12" ht="60.75" customHeight="1">
      <c r="A154" s="150"/>
      <c r="B154" s="52"/>
      <c r="C154" s="123"/>
      <c r="D154" s="123"/>
      <c r="E154" s="129"/>
      <c r="F154" s="10" t="s">
        <v>167</v>
      </c>
      <c r="G154" s="4" t="s">
        <v>0</v>
      </c>
      <c r="H154" s="15">
        <v>80</v>
      </c>
      <c r="I154" s="15">
        <v>189</v>
      </c>
      <c r="J154" s="3">
        <f t="shared" si="7"/>
        <v>236.24999999999997</v>
      </c>
      <c r="K154" s="29"/>
      <c r="L154" s="128"/>
    </row>
    <row r="155" spans="1:12" ht="51.75" customHeight="1">
      <c r="A155" s="150"/>
      <c r="B155" s="52"/>
      <c r="C155" s="123"/>
      <c r="D155" s="123"/>
      <c r="E155" s="129"/>
      <c r="F155" s="10" t="s">
        <v>168</v>
      </c>
      <c r="G155" s="4" t="s">
        <v>0</v>
      </c>
      <c r="H155" s="15">
        <v>1700</v>
      </c>
      <c r="I155" s="15">
        <v>2974</v>
      </c>
      <c r="J155" s="3">
        <f t="shared" si="7"/>
        <v>174.94117647058823</v>
      </c>
      <c r="K155" s="29"/>
      <c r="L155" s="128"/>
    </row>
    <row r="156" spans="1:12" ht="59.25" customHeight="1">
      <c r="A156" s="150"/>
      <c r="B156" s="52"/>
      <c r="C156" s="123"/>
      <c r="D156" s="123"/>
      <c r="E156" s="129"/>
      <c r="F156" s="10" t="s">
        <v>169</v>
      </c>
      <c r="G156" s="4" t="s">
        <v>0</v>
      </c>
      <c r="H156" s="15">
        <v>2</v>
      </c>
      <c r="I156" s="15">
        <v>3</v>
      </c>
      <c r="J156" s="3">
        <f t="shared" si="7"/>
        <v>150</v>
      </c>
      <c r="K156" s="29"/>
      <c r="L156" s="128"/>
    </row>
    <row r="157" spans="1:12" ht="24">
      <c r="A157" s="157"/>
      <c r="B157" s="52"/>
      <c r="C157" s="123"/>
      <c r="D157" s="123"/>
      <c r="E157" s="129"/>
      <c r="F157" s="10" t="s">
        <v>183</v>
      </c>
      <c r="G157" s="4" t="s">
        <v>1</v>
      </c>
      <c r="H157" s="15">
        <v>2</v>
      </c>
      <c r="I157" s="15">
        <v>2</v>
      </c>
      <c r="J157" s="3">
        <f t="shared" si="7"/>
        <v>100</v>
      </c>
      <c r="K157" s="29"/>
      <c r="L157" s="128"/>
    </row>
    <row r="158" spans="1:12" ht="26.25" customHeight="1">
      <c r="A158" s="149" t="s">
        <v>271</v>
      </c>
      <c r="B158" s="62" t="s">
        <v>2</v>
      </c>
      <c r="C158" s="70">
        <f>C159+C160</f>
        <v>5671.76</v>
      </c>
      <c r="D158" s="70">
        <f>D159+D160</f>
        <v>5410.82</v>
      </c>
      <c r="E158" s="25">
        <f>D158/C158*100</f>
        <v>95.39931167750397</v>
      </c>
      <c r="F158" s="14" t="s">
        <v>2</v>
      </c>
      <c r="G158" s="5"/>
      <c r="H158" s="3"/>
      <c r="I158" s="3"/>
      <c r="J158" s="14">
        <f>(SUM(J159:J164))/6</f>
        <v>175.9310134310134</v>
      </c>
      <c r="K158" s="12">
        <f>J158/E158</f>
        <v>1.8441539077949085</v>
      </c>
      <c r="L158" s="36" t="s">
        <v>3</v>
      </c>
    </row>
    <row r="159" spans="1:12" ht="24.75" customHeight="1">
      <c r="A159" s="150"/>
      <c r="B159" s="51" t="s">
        <v>21</v>
      </c>
      <c r="C159" s="52">
        <v>2298.66</v>
      </c>
      <c r="D159" s="52">
        <v>2037.72</v>
      </c>
      <c r="E159" s="30">
        <f>D159/C159*100</f>
        <v>88.64816893320457</v>
      </c>
      <c r="F159" s="10" t="s">
        <v>28</v>
      </c>
      <c r="G159" s="4" t="s">
        <v>7</v>
      </c>
      <c r="H159" s="11">
        <v>45</v>
      </c>
      <c r="I159" s="11">
        <v>52</v>
      </c>
      <c r="J159" s="13">
        <f>H159/I159*100</f>
        <v>86.53846153846155</v>
      </c>
      <c r="K159" s="130"/>
      <c r="L159" s="130"/>
    </row>
    <row r="160" spans="1:12" ht="24" customHeight="1">
      <c r="A160" s="150"/>
      <c r="B160" s="51" t="s">
        <v>10</v>
      </c>
      <c r="C160" s="52">
        <v>3373.1</v>
      </c>
      <c r="D160" s="52">
        <v>3373.1</v>
      </c>
      <c r="E160" s="30">
        <f>+D160/C160*100</f>
        <v>100</v>
      </c>
      <c r="F160" s="112" t="s">
        <v>272</v>
      </c>
      <c r="G160" s="11" t="s">
        <v>0</v>
      </c>
      <c r="H160" s="11">
        <v>2</v>
      </c>
      <c r="I160" s="11">
        <v>2</v>
      </c>
      <c r="J160" s="13">
        <v>200</v>
      </c>
      <c r="K160" s="130"/>
      <c r="L160" s="130"/>
    </row>
    <row r="161" spans="1:12" ht="23.25" customHeight="1">
      <c r="A161" s="150"/>
      <c r="B161" s="51"/>
      <c r="C161" s="52"/>
      <c r="D161" s="52"/>
      <c r="E161" s="30"/>
      <c r="F161" s="10" t="s">
        <v>273</v>
      </c>
      <c r="G161" s="11" t="s">
        <v>0</v>
      </c>
      <c r="H161" s="11">
        <v>2</v>
      </c>
      <c r="I161" s="11">
        <v>2</v>
      </c>
      <c r="J161" s="13">
        <v>200</v>
      </c>
      <c r="K161" s="130"/>
      <c r="L161" s="130"/>
    </row>
    <row r="162" spans="1:12" ht="19.5" customHeight="1">
      <c r="A162" s="150"/>
      <c r="B162" s="55"/>
      <c r="C162" s="55"/>
      <c r="D162" s="55"/>
      <c r="E162" s="9"/>
      <c r="F162" s="10" t="s">
        <v>274</v>
      </c>
      <c r="G162" s="11" t="s">
        <v>0</v>
      </c>
      <c r="H162" s="11">
        <v>2</v>
      </c>
      <c r="I162" s="11">
        <v>0</v>
      </c>
      <c r="J162" s="58">
        <v>200</v>
      </c>
      <c r="K162" s="9"/>
      <c r="L162" s="130"/>
    </row>
    <row r="163" spans="1:12" ht="27" customHeight="1">
      <c r="A163" s="150"/>
      <c r="B163" s="55"/>
      <c r="C163" s="55"/>
      <c r="D163" s="55"/>
      <c r="E163" s="9"/>
      <c r="F163" s="10" t="s">
        <v>275</v>
      </c>
      <c r="G163" s="11" t="s">
        <v>29</v>
      </c>
      <c r="H163" s="11">
        <v>17.5</v>
      </c>
      <c r="I163" s="11">
        <v>18.5</v>
      </c>
      <c r="J163" s="58">
        <f>I163/H163*100</f>
        <v>105.71428571428572</v>
      </c>
      <c r="K163" s="9"/>
      <c r="L163" s="130"/>
    </row>
    <row r="164" spans="1:12" ht="37.5" customHeight="1">
      <c r="A164" s="157"/>
      <c r="B164" s="55"/>
      <c r="C164" s="55"/>
      <c r="D164" s="55"/>
      <c r="E164" s="9"/>
      <c r="F164" s="10" t="s">
        <v>276</v>
      </c>
      <c r="G164" s="11" t="s">
        <v>277</v>
      </c>
      <c r="H164" s="11">
        <v>30</v>
      </c>
      <c r="I164" s="11">
        <v>79</v>
      </c>
      <c r="J164" s="13">
        <f>I164/H164*100</f>
        <v>263.3333333333333</v>
      </c>
      <c r="K164" s="9"/>
      <c r="L164" s="8"/>
    </row>
    <row r="165" spans="1:12" ht="41.25" customHeight="1">
      <c r="A165" s="149" t="s">
        <v>278</v>
      </c>
      <c r="B165" s="62" t="s">
        <v>2</v>
      </c>
      <c r="C165" s="131">
        <f>C166</f>
        <v>79.3</v>
      </c>
      <c r="D165" s="131">
        <f>D166</f>
        <v>79.3</v>
      </c>
      <c r="E165" s="132">
        <f>D165/C165*100</f>
        <v>100</v>
      </c>
      <c r="F165" s="14" t="s">
        <v>2</v>
      </c>
      <c r="G165" s="5"/>
      <c r="H165" s="3"/>
      <c r="I165" s="3"/>
      <c r="J165" s="14">
        <f>(J166+J167+J168)/3</f>
        <v>100</v>
      </c>
      <c r="K165" s="29">
        <f>J165/E165</f>
        <v>1</v>
      </c>
      <c r="L165" s="36" t="s">
        <v>4</v>
      </c>
    </row>
    <row r="166" spans="1:12" ht="61.5" customHeight="1">
      <c r="A166" s="150"/>
      <c r="B166" s="51" t="s">
        <v>21</v>
      </c>
      <c r="C166" s="52">
        <v>79.3</v>
      </c>
      <c r="D166" s="52">
        <v>79.3</v>
      </c>
      <c r="E166" s="132">
        <f>D166/C166*100</f>
        <v>100</v>
      </c>
      <c r="F166" s="10" t="s">
        <v>45</v>
      </c>
      <c r="G166" s="11" t="s">
        <v>5</v>
      </c>
      <c r="H166" s="3">
        <v>100</v>
      </c>
      <c r="I166" s="3">
        <v>100</v>
      </c>
      <c r="J166" s="3">
        <f>I166/H166*100</f>
        <v>100</v>
      </c>
      <c r="K166" s="9"/>
      <c r="L166" s="128"/>
    </row>
    <row r="167" spans="1:12" ht="37.5" customHeight="1">
      <c r="A167" s="150"/>
      <c r="B167" s="133"/>
      <c r="C167" s="106"/>
      <c r="D167" s="106"/>
      <c r="E167" s="134"/>
      <c r="F167" s="10" t="s">
        <v>72</v>
      </c>
      <c r="G167" s="108" t="s">
        <v>0</v>
      </c>
      <c r="H167" s="15">
        <v>15</v>
      </c>
      <c r="I167" s="135">
        <v>15</v>
      </c>
      <c r="J167" s="110">
        <f>I167/H167*100</f>
        <v>100</v>
      </c>
      <c r="K167" s="136"/>
      <c r="L167" s="128"/>
    </row>
    <row r="168" spans="1:12" ht="48">
      <c r="A168" s="157"/>
      <c r="B168" s="133"/>
      <c r="C168" s="106"/>
      <c r="D168" s="106"/>
      <c r="E168" s="134"/>
      <c r="F168" s="10" t="s">
        <v>73</v>
      </c>
      <c r="G168" s="108" t="s">
        <v>5</v>
      </c>
      <c r="H168" s="3">
        <v>14.4</v>
      </c>
      <c r="I168" s="110">
        <v>14.4</v>
      </c>
      <c r="J168" s="110">
        <f>I168/H168*100</f>
        <v>100</v>
      </c>
      <c r="K168" s="136"/>
      <c r="L168" s="128"/>
    </row>
    <row r="169" spans="1:12" ht="37.5" customHeight="1">
      <c r="A169" s="149" t="s">
        <v>279</v>
      </c>
      <c r="B169" s="137" t="s">
        <v>2</v>
      </c>
      <c r="C169" s="131">
        <f>C170+C171+C172</f>
        <v>63789.95</v>
      </c>
      <c r="D169" s="131">
        <f>D170+D171+D172</f>
        <v>63789.95</v>
      </c>
      <c r="E169" s="132">
        <f aca="true" t="shared" si="8" ref="E169:E175">D169/C169*100</f>
        <v>100</v>
      </c>
      <c r="F169" s="5" t="s">
        <v>2</v>
      </c>
      <c r="G169" s="108"/>
      <c r="H169" s="3"/>
      <c r="I169" s="110"/>
      <c r="J169" s="132">
        <f>(J170+J171)/2</f>
        <v>100</v>
      </c>
      <c r="K169" s="132"/>
      <c r="L169" s="36"/>
    </row>
    <row r="170" spans="1:12" ht="36">
      <c r="A170" s="150"/>
      <c r="B170" s="52" t="s">
        <v>21</v>
      </c>
      <c r="C170" s="60">
        <v>2618.85</v>
      </c>
      <c r="D170" s="60">
        <v>2618.85</v>
      </c>
      <c r="E170" s="30">
        <f t="shared" si="8"/>
        <v>100</v>
      </c>
      <c r="F170" s="10" t="s">
        <v>280</v>
      </c>
      <c r="G170" s="108" t="s">
        <v>5</v>
      </c>
      <c r="H170" s="3">
        <v>1</v>
      </c>
      <c r="I170" s="3">
        <v>1</v>
      </c>
      <c r="J170" s="110">
        <f>I170/H170*100</f>
        <v>100</v>
      </c>
      <c r="K170" s="136"/>
      <c r="L170" s="128"/>
    </row>
    <row r="171" spans="1:12" ht="36">
      <c r="A171" s="150"/>
      <c r="B171" s="51" t="s">
        <v>10</v>
      </c>
      <c r="C171" s="52">
        <v>8063.5</v>
      </c>
      <c r="D171" s="52">
        <v>8063.5</v>
      </c>
      <c r="E171" s="30">
        <f t="shared" si="8"/>
        <v>100</v>
      </c>
      <c r="F171" s="10" t="s">
        <v>281</v>
      </c>
      <c r="G171" s="108" t="s">
        <v>5</v>
      </c>
      <c r="H171" s="3">
        <v>57.54</v>
      </c>
      <c r="I171" s="3">
        <v>57.54</v>
      </c>
      <c r="J171" s="110">
        <f>I171/H171*100</f>
        <v>100</v>
      </c>
      <c r="K171" s="136"/>
      <c r="L171" s="128"/>
    </row>
    <row r="172" spans="1:12" ht="29.25" customHeight="1">
      <c r="A172" s="157"/>
      <c r="B172" s="133" t="s">
        <v>9</v>
      </c>
      <c r="C172" s="106">
        <v>53107.6</v>
      </c>
      <c r="D172" s="106">
        <v>53107.6</v>
      </c>
      <c r="E172" s="30">
        <f t="shared" si="8"/>
        <v>100</v>
      </c>
      <c r="F172" s="10"/>
      <c r="G172" s="108"/>
      <c r="H172" s="3"/>
      <c r="I172" s="110"/>
      <c r="J172" s="110"/>
      <c r="K172" s="136"/>
      <c r="L172" s="128"/>
    </row>
    <row r="173" spans="1:12" ht="38.25" customHeight="1">
      <c r="A173" s="149" t="s">
        <v>282</v>
      </c>
      <c r="B173" s="137" t="s">
        <v>2</v>
      </c>
      <c r="C173" s="131">
        <f>C174+C175</f>
        <v>13279.220000000001</v>
      </c>
      <c r="D173" s="131">
        <f>D174+D175</f>
        <v>13233.86</v>
      </c>
      <c r="E173" s="132">
        <f t="shared" si="8"/>
        <v>99.65841367188735</v>
      </c>
      <c r="F173" s="5" t="s">
        <v>2</v>
      </c>
      <c r="G173" s="108"/>
      <c r="H173" s="3"/>
      <c r="I173" s="110"/>
      <c r="J173" s="132">
        <f>(J174+J175+J176+J177+J178)/5</f>
        <v>100</v>
      </c>
      <c r="K173" s="132">
        <f>J173/E173</f>
        <v>1.003427571396403</v>
      </c>
      <c r="L173" s="36" t="s">
        <v>4</v>
      </c>
    </row>
    <row r="174" spans="1:12" ht="36">
      <c r="A174" s="150"/>
      <c r="B174" s="52" t="s">
        <v>21</v>
      </c>
      <c r="C174" s="60">
        <v>8170.92</v>
      </c>
      <c r="D174" s="60">
        <v>8125.56</v>
      </c>
      <c r="E174" s="30">
        <f t="shared" si="8"/>
        <v>99.44486055425827</v>
      </c>
      <c r="F174" s="10" t="s">
        <v>33</v>
      </c>
      <c r="G174" s="108" t="s">
        <v>5</v>
      </c>
      <c r="H174" s="11">
        <v>95</v>
      </c>
      <c r="I174" s="11">
        <v>95</v>
      </c>
      <c r="J174" s="138">
        <f>I174/H174*100</f>
        <v>100</v>
      </c>
      <c r="K174" s="136"/>
      <c r="L174" s="128"/>
    </row>
    <row r="175" spans="1:12" ht="84" customHeight="1">
      <c r="A175" s="150"/>
      <c r="B175" s="52" t="s">
        <v>10</v>
      </c>
      <c r="C175" s="123">
        <v>5108.3</v>
      </c>
      <c r="D175" s="123">
        <v>5108.3</v>
      </c>
      <c r="E175" s="30">
        <f t="shared" si="8"/>
        <v>100</v>
      </c>
      <c r="F175" s="90" t="s">
        <v>283</v>
      </c>
      <c r="G175" s="108" t="s">
        <v>5</v>
      </c>
      <c r="H175" s="23">
        <v>100</v>
      </c>
      <c r="I175" s="23">
        <v>100</v>
      </c>
      <c r="J175" s="138">
        <f>I175/H175*100</f>
        <v>100</v>
      </c>
      <c r="K175" s="136"/>
      <c r="L175" s="36"/>
    </row>
    <row r="176" spans="1:12" ht="49.5" customHeight="1">
      <c r="A176" s="150"/>
      <c r="B176" s="139"/>
      <c r="C176" s="140"/>
      <c r="D176" s="140"/>
      <c r="E176" s="136"/>
      <c r="F176" s="10" t="s">
        <v>58</v>
      </c>
      <c r="G176" s="108" t="s">
        <v>5</v>
      </c>
      <c r="H176" s="23">
        <v>1</v>
      </c>
      <c r="I176" s="23">
        <v>1</v>
      </c>
      <c r="J176" s="138">
        <f>I176/H176*100</f>
        <v>100</v>
      </c>
      <c r="K176" s="136"/>
      <c r="L176" s="8"/>
    </row>
    <row r="177" spans="1:12" ht="39" customHeight="1">
      <c r="A177" s="150"/>
      <c r="B177" s="139"/>
      <c r="C177" s="140"/>
      <c r="D177" s="140"/>
      <c r="E177" s="136"/>
      <c r="F177" s="90" t="s">
        <v>59</v>
      </c>
      <c r="G177" s="108" t="s">
        <v>5</v>
      </c>
      <c r="H177" s="23">
        <v>95</v>
      </c>
      <c r="I177" s="23">
        <v>95</v>
      </c>
      <c r="J177" s="138">
        <f>I177/H177*100</f>
        <v>100</v>
      </c>
      <c r="K177" s="136"/>
      <c r="L177" s="128"/>
    </row>
    <row r="178" spans="1:12" ht="24">
      <c r="A178" s="150"/>
      <c r="B178" s="139"/>
      <c r="C178" s="140"/>
      <c r="D178" s="140"/>
      <c r="E178" s="136"/>
      <c r="F178" s="116" t="s">
        <v>60</v>
      </c>
      <c r="G178" s="108" t="s">
        <v>1</v>
      </c>
      <c r="H178" s="110">
        <v>100</v>
      </c>
      <c r="I178" s="110">
        <v>100</v>
      </c>
      <c r="J178" s="138">
        <f>I178/H178*100</f>
        <v>100</v>
      </c>
      <c r="K178" s="136"/>
      <c r="L178" s="128"/>
    </row>
    <row r="179" spans="1:12" ht="24.75" customHeight="1">
      <c r="A179" s="149" t="s">
        <v>156</v>
      </c>
      <c r="B179" s="61" t="s">
        <v>2</v>
      </c>
      <c r="C179" s="62">
        <f>C180+C181</f>
        <v>3434.72</v>
      </c>
      <c r="D179" s="62">
        <f>D180+D181</f>
        <v>3381.5499999999997</v>
      </c>
      <c r="E179" s="29">
        <f>D179/C179*100</f>
        <v>98.45198444123538</v>
      </c>
      <c r="F179" s="5" t="s">
        <v>2</v>
      </c>
      <c r="G179" s="11"/>
      <c r="H179" s="3"/>
      <c r="I179" s="3"/>
      <c r="J179" s="12">
        <f>SUM(J180:J187)/8</f>
        <v>186.14385814385815</v>
      </c>
      <c r="K179" s="29">
        <f>J179/E179</f>
        <v>1.8907070202832208</v>
      </c>
      <c r="L179" s="5" t="s">
        <v>3</v>
      </c>
    </row>
    <row r="180" spans="1:12" ht="24.75" customHeight="1">
      <c r="A180" s="150"/>
      <c r="B180" s="52" t="s">
        <v>21</v>
      </c>
      <c r="C180" s="60">
        <v>3158.02</v>
      </c>
      <c r="D180" s="60">
        <v>3104.85</v>
      </c>
      <c r="E180" s="30">
        <f>D180/C180*100</f>
        <v>98.31635011811198</v>
      </c>
      <c r="F180" s="10" t="s">
        <v>157</v>
      </c>
      <c r="G180" s="11" t="s">
        <v>5</v>
      </c>
      <c r="H180" s="13">
        <v>3.5</v>
      </c>
      <c r="I180" s="3">
        <v>3.2</v>
      </c>
      <c r="J180" s="13">
        <f>I180/H180*100</f>
        <v>91.42857142857143</v>
      </c>
      <c r="K180" s="9"/>
      <c r="L180" s="8"/>
    </row>
    <row r="181" spans="1:12" ht="37.5" customHeight="1">
      <c r="A181" s="150"/>
      <c r="B181" s="51" t="s">
        <v>10</v>
      </c>
      <c r="C181" s="52">
        <v>276.7</v>
      </c>
      <c r="D181" s="52">
        <v>276.7</v>
      </c>
      <c r="E181" s="30">
        <f>D181/C181*100</f>
        <v>100</v>
      </c>
      <c r="F181" s="10" t="s">
        <v>158</v>
      </c>
      <c r="G181" s="11" t="s">
        <v>5</v>
      </c>
      <c r="H181" s="3">
        <v>5</v>
      </c>
      <c r="I181" s="3">
        <v>5.2</v>
      </c>
      <c r="J181" s="13">
        <f>I181/H181*100</f>
        <v>104</v>
      </c>
      <c r="K181" s="9"/>
      <c r="L181" s="8"/>
    </row>
    <row r="182" spans="1:12" ht="24.75" customHeight="1">
      <c r="A182" s="150"/>
      <c r="B182" s="55"/>
      <c r="C182" s="72"/>
      <c r="D182" s="72"/>
      <c r="E182" s="9"/>
      <c r="F182" s="10" t="s">
        <v>159</v>
      </c>
      <c r="G182" s="11" t="s">
        <v>1</v>
      </c>
      <c r="H182" s="3">
        <v>10</v>
      </c>
      <c r="I182" s="3">
        <v>6</v>
      </c>
      <c r="J182" s="13">
        <f>H182/I182*100</f>
        <v>166.66666666666669</v>
      </c>
      <c r="K182" s="9"/>
      <c r="L182" s="5"/>
    </row>
    <row r="183" spans="1:12" ht="24">
      <c r="A183" s="150"/>
      <c r="B183" s="55"/>
      <c r="C183" s="72"/>
      <c r="D183" s="72"/>
      <c r="E183" s="9"/>
      <c r="F183" s="10" t="s">
        <v>160</v>
      </c>
      <c r="G183" s="11" t="s">
        <v>5</v>
      </c>
      <c r="H183" s="3">
        <v>67</v>
      </c>
      <c r="I183" s="3">
        <v>25.9</v>
      </c>
      <c r="J183" s="13">
        <f>H183/I183*100</f>
        <v>258.6872586872587</v>
      </c>
      <c r="K183" s="9"/>
      <c r="L183" s="5"/>
    </row>
    <row r="184" spans="1:12" ht="24">
      <c r="A184" s="150"/>
      <c r="B184" s="55"/>
      <c r="C184" s="72"/>
      <c r="D184" s="72"/>
      <c r="E184" s="9"/>
      <c r="F184" s="10" t="s">
        <v>284</v>
      </c>
      <c r="G184" s="11" t="s">
        <v>5</v>
      </c>
      <c r="H184" s="3">
        <v>76</v>
      </c>
      <c r="I184" s="3">
        <v>13.5</v>
      </c>
      <c r="J184" s="13">
        <f>H184/I184*100</f>
        <v>562.9629629629629</v>
      </c>
      <c r="K184" s="9"/>
      <c r="L184" s="5"/>
    </row>
    <row r="185" spans="1:12" ht="60">
      <c r="A185" s="150"/>
      <c r="B185" s="55"/>
      <c r="C185" s="72"/>
      <c r="D185" s="72"/>
      <c r="E185" s="9"/>
      <c r="F185" s="10" t="s">
        <v>285</v>
      </c>
      <c r="G185" s="11" t="s">
        <v>5</v>
      </c>
      <c r="H185" s="3">
        <v>50</v>
      </c>
      <c r="I185" s="3">
        <v>50</v>
      </c>
      <c r="J185" s="13">
        <f>I185/H185*100</f>
        <v>100</v>
      </c>
      <c r="K185" s="9"/>
      <c r="L185" s="8"/>
    </row>
    <row r="186" spans="1:12" ht="36" customHeight="1">
      <c r="A186" s="150"/>
      <c r="B186" s="55"/>
      <c r="C186" s="72"/>
      <c r="D186" s="72"/>
      <c r="E186" s="9"/>
      <c r="F186" s="10" t="s">
        <v>286</v>
      </c>
      <c r="G186" s="11" t="s">
        <v>5</v>
      </c>
      <c r="H186" s="3">
        <v>37</v>
      </c>
      <c r="I186" s="3">
        <v>39</v>
      </c>
      <c r="J186" s="13">
        <f>I186/H186*100</f>
        <v>105.40540540540539</v>
      </c>
      <c r="K186" s="9"/>
      <c r="L186" s="8"/>
    </row>
    <row r="187" spans="1:12" ht="85.5" customHeight="1">
      <c r="A187" s="157"/>
      <c r="B187" s="55"/>
      <c r="C187" s="72"/>
      <c r="D187" s="72"/>
      <c r="E187" s="9"/>
      <c r="F187" s="10" t="s">
        <v>287</v>
      </c>
      <c r="G187" s="11" t="s">
        <v>5</v>
      </c>
      <c r="H187" s="3">
        <v>100</v>
      </c>
      <c r="I187" s="3">
        <v>100</v>
      </c>
      <c r="J187" s="13">
        <f>I187/H187*100</f>
        <v>100</v>
      </c>
      <c r="K187" s="9"/>
      <c r="L187" s="8"/>
    </row>
    <row r="188" spans="1:12" ht="21.75" customHeight="1">
      <c r="A188" s="149" t="s">
        <v>288</v>
      </c>
      <c r="B188" s="61" t="s">
        <v>2</v>
      </c>
      <c r="C188" s="62">
        <f>C189+C190</f>
        <v>1943.87</v>
      </c>
      <c r="D188" s="62">
        <f>D189+D190</f>
        <v>1943.85</v>
      </c>
      <c r="E188" s="29">
        <f>D188/C188*100</f>
        <v>99.99897112461224</v>
      </c>
      <c r="F188" s="61" t="s">
        <v>2</v>
      </c>
      <c r="G188" s="9"/>
      <c r="H188" s="9"/>
      <c r="I188" s="9"/>
      <c r="J188" s="12">
        <f>(J189+J190+J191)/3</f>
        <v>100</v>
      </c>
      <c r="K188" s="12">
        <v>1</v>
      </c>
      <c r="L188" s="5" t="s">
        <v>4</v>
      </c>
    </row>
    <row r="189" spans="1:12" ht="48">
      <c r="A189" s="150"/>
      <c r="B189" s="52" t="s">
        <v>21</v>
      </c>
      <c r="C189" s="60">
        <v>1943.87</v>
      </c>
      <c r="D189" s="60">
        <v>1943.85</v>
      </c>
      <c r="E189" s="30">
        <f>D189/C189*100</f>
        <v>99.99897112461224</v>
      </c>
      <c r="F189" s="10" t="s">
        <v>289</v>
      </c>
      <c r="G189" s="11" t="s">
        <v>0</v>
      </c>
      <c r="H189" s="3">
        <v>0.5</v>
      </c>
      <c r="I189" s="3">
        <v>0.5</v>
      </c>
      <c r="J189" s="13">
        <f>H189/I189*100</f>
        <v>100</v>
      </c>
      <c r="K189" s="130"/>
      <c r="L189" s="141"/>
    </row>
    <row r="190" spans="1:13" s="57" customFormat="1" ht="48.75" customHeight="1">
      <c r="A190" s="150"/>
      <c r="B190" s="51"/>
      <c r="C190" s="52"/>
      <c r="D190" s="52"/>
      <c r="E190" s="30"/>
      <c r="F190" s="10" t="s">
        <v>110</v>
      </c>
      <c r="G190" s="11" t="s">
        <v>0</v>
      </c>
      <c r="H190" s="3">
        <v>144</v>
      </c>
      <c r="I190" s="3">
        <v>144</v>
      </c>
      <c r="J190" s="13">
        <f>I190/H190*100</f>
        <v>100</v>
      </c>
      <c r="K190" s="9"/>
      <c r="L190" s="8"/>
      <c r="M190" s="59"/>
    </row>
    <row r="191" spans="1:12" ht="26.25" customHeight="1">
      <c r="A191" s="157"/>
      <c r="B191" s="55"/>
      <c r="C191" s="72"/>
      <c r="D191" s="72"/>
      <c r="E191" s="9"/>
      <c r="F191" s="10" t="s">
        <v>111</v>
      </c>
      <c r="G191" s="11" t="s">
        <v>69</v>
      </c>
      <c r="H191" s="3">
        <v>2800</v>
      </c>
      <c r="I191" s="3">
        <v>2800</v>
      </c>
      <c r="J191" s="13">
        <f>I191/H191*100</f>
        <v>100</v>
      </c>
      <c r="K191" s="130"/>
      <c r="L191" s="130"/>
    </row>
    <row r="192" spans="1:12" ht="15" customHeight="1">
      <c r="A192" s="167" t="s">
        <v>290</v>
      </c>
      <c r="B192" s="62" t="s">
        <v>2</v>
      </c>
      <c r="C192" s="70">
        <f>C193+C194</f>
        <v>360114.88</v>
      </c>
      <c r="D192" s="70">
        <f>D193+D194</f>
        <v>334694.83999999997</v>
      </c>
      <c r="E192" s="70">
        <f>D192/C192*100</f>
        <v>92.94113034151768</v>
      </c>
      <c r="F192" s="14" t="s">
        <v>2</v>
      </c>
      <c r="G192" s="5"/>
      <c r="H192" s="3"/>
      <c r="I192" s="3"/>
      <c r="J192" s="14">
        <f>(J193+J194+J195+J196+J197+J198+J199+J200)/8</f>
        <v>110.96212105894492</v>
      </c>
      <c r="K192" s="29">
        <f>J192/E192</f>
        <v>1.193896831803186</v>
      </c>
      <c r="L192" s="5" t="s">
        <v>4</v>
      </c>
    </row>
    <row r="193" spans="1:12" ht="50.25" customHeight="1">
      <c r="A193" s="168"/>
      <c r="B193" s="51" t="s">
        <v>21</v>
      </c>
      <c r="C193" s="52">
        <v>81064.45</v>
      </c>
      <c r="D193" s="52">
        <v>55644.41</v>
      </c>
      <c r="E193" s="58">
        <f>D193/C193*100</f>
        <v>68.64218532291282</v>
      </c>
      <c r="F193" s="10" t="s">
        <v>292</v>
      </c>
      <c r="G193" s="11" t="s">
        <v>5</v>
      </c>
      <c r="H193" s="3">
        <v>57.54</v>
      </c>
      <c r="I193" s="3">
        <v>58.07</v>
      </c>
      <c r="J193" s="3">
        <f aca="true" t="shared" si="9" ref="J193:J200">I193/H193*100</f>
        <v>100.92109836635383</v>
      </c>
      <c r="K193" s="9"/>
      <c r="L193" s="8"/>
    </row>
    <row r="194" spans="1:12" ht="50.25" customHeight="1">
      <c r="A194" s="168"/>
      <c r="B194" s="51" t="s">
        <v>10</v>
      </c>
      <c r="C194" s="52">
        <v>279050.43</v>
      </c>
      <c r="D194" s="52">
        <v>279050.43</v>
      </c>
      <c r="E194" s="58">
        <f>D194/C194*100</f>
        <v>100</v>
      </c>
      <c r="F194" s="10" t="s">
        <v>170</v>
      </c>
      <c r="G194" s="11" t="s">
        <v>5</v>
      </c>
      <c r="H194" s="3">
        <v>99.89</v>
      </c>
      <c r="I194" s="3">
        <v>99.89</v>
      </c>
      <c r="J194" s="3">
        <f t="shared" si="9"/>
        <v>100</v>
      </c>
      <c r="K194" s="9"/>
      <c r="L194" s="8"/>
    </row>
    <row r="195" spans="1:12" ht="60.75" customHeight="1">
      <c r="A195" s="168"/>
      <c r="B195" s="51"/>
      <c r="C195" s="52"/>
      <c r="D195" s="52"/>
      <c r="E195" s="58"/>
      <c r="F195" s="90" t="s">
        <v>171</v>
      </c>
      <c r="G195" s="11" t="s">
        <v>5</v>
      </c>
      <c r="H195" s="3">
        <v>49.8</v>
      </c>
      <c r="I195" s="3">
        <v>49.38</v>
      </c>
      <c r="J195" s="3">
        <f t="shared" si="9"/>
        <v>99.15662650602411</v>
      </c>
      <c r="K195" s="9"/>
      <c r="L195" s="8"/>
    </row>
    <row r="196" spans="1:12" ht="60" customHeight="1">
      <c r="A196" s="168"/>
      <c r="B196" s="51"/>
      <c r="C196" s="52"/>
      <c r="D196" s="52"/>
      <c r="E196" s="58"/>
      <c r="F196" s="10" t="s">
        <v>172</v>
      </c>
      <c r="G196" s="11" t="s">
        <v>5</v>
      </c>
      <c r="H196" s="3">
        <v>29.68</v>
      </c>
      <c r="I196" s="3">
        <v>25.85</v>
      </c>
      <c r="J196" s="3">
        <f t="shared" si="9"/>
        <v>87.0956873315364</v>
      </c>
      <c r="K196" s="9"/>
      <c r="L196" s="8"/>
    </row>
    <row r="197" spans="1:12" ht="47.25" customHeight="1">
      <c r="A197" s="168"/>
      <c r="B197" s="55"/>
      <c r="C197" s="52"/>
      <c r="D197" s="72"/>
      <c r="E197" s="55"/>
      <c r="F197" s="10" t="s">
        <v>173</v>
      </c>
      <c r="G197" s="11" t="s">
        <v>5</v>
      </c>
      <c r="H197" s="3">
        <v>71.14</v>
      </c>
      <c r="I197" s="3">
        <v>74.35</v>
      </c>
      <c r="J197" s="3">
        <f t="shared" si="9"/>
        <v>104.51222940680347</v>
      </c>
      <c r="K197" s="9"/>
      <c r="L197" s="8"/>
    </row>
    <row r="198" spans="1:12" ht="48">
      <c r="A198" s="168"/>
      <c r="B198" s="55"/>
      <c r="C198" s="52"/>
      <c r="D198" s="72"/>
      <c r="E198" s="55"/>
      <c r="F198" s="10" t="s">
        <v>294</v>
      </c>
      <c r="G198" s="11" t="s">
        <v>0</v>
      </c>
      <c r="H198" s="3">
        <v>515</v>
      </c>
      <c r="I198" s="3">
        <v>576</v>
      </c>
      <c r="J198" s="3">
        <f t="shared" si="9"/>
        <v>111.84466019417476</v>
      </c>
      <c r="K198" s="9"/>
      <c r="L198" s="8"/>
    </row>
    <row r="199" spans="1:12" ht="26.25" customHeight="1">
      <c r="A199" s="168"/>
      <c r="B199" s="55"/>
      <c r="C199" s="52"/>
      <c r="D199" s="72"/>
      <c r="E199" s="55"/>
      <c r="F199" s="10" t="s">
        <v>109</v>
      </c>
      <c r="G199" s="11" t="s">
        <v>61</v>
      </c>
      <c r="H199" s="3">
        <v>45</v>
      </c>
      <c r="I199" s="3">
        <v>75</v>
      </c>
      <c r="J199" s="3">
        <f t="shared" si="9"/>
        <v>166.66666666666669</v>
      </c>
      <c r="K199" s="130"/>
      <c r="L199" s="130"/>
    </row>
    <row r="200" spans="1:12" ht="24">
      <c r="A200" s="83"/>
      <c r="B200" s="81"/>
      <c r="C200" s="52"/>
      <c r="D200" s="72"/>
      <c r="E200" s="55"/>
      <c r="F200" s="10" t="s">
        <v>174</v>
      </c>
      <c r="G200" s="11" t="s">
        <v>61</v>
      </c>
      <c r="H200" s="3">
        <v>40</v>
      </c>
      <c r="I200" s="3">
        <v>47</v>
      </c>
      <c r="J200" s="3">
        <f t="shared" si="9"/>
        <v>117.5</v>
      </c>
      <c r="K200" s="130"/>
      <c r="L200" s="130"/>
    </row>
    <row r="201" spans="1:12" ht="12">
      <c r="A201" s="167" t="s">
        <v>291</v>
      </c>
      <c r="B201" s="142" t="s">
        <v>2</v>
      </c>
      <c r="C201" s="70">
        <f>C202+C203</f>
        <v>294548.79000000004</v>
      </c>
      <c r="D201" s="70">
        <f>D202+D203</f>
        <v>294393.94</v>
      </c>
      <c r="E201" s="70">
        <f>D201/C201*100</f>
        <v>99.94742806446428</v>
      </c>
      <c r="F201" s="14" t="s">
        <v>2</v>
      </c>
      <c r="G201" s="5"/>
      <c r="H201" s="3"/>
      <c r="I201" s="3"/>
      <c r="J201" s="14">
        <f>SUM(J202:J206)/5</f>
        <v>98.33712832214356</v>
      </c>
      <c r="K201" s="29">
        <f>J201/E201</f>
        <v>0.9838885324664672</v>
      </c>
      <c r="L201" s="5" t="s">
        <v>4</v>
      </c>
    </row>
    <row r="202" spans="1:12" ht="48.75" customHeight="1">
      <c r="A202" s="168"/>
      <c r="B202" s="143" t="s">
        <v>21</v>
      </c>
      <c r="C202" s="52">
        <v>20691.76</v>
      </c>
      <c r="D202" s="52">
        <v>20536.91</v>
      </c>
      <c r="E202" s="58">
        <f>D202/C202*100</f>
        <v>99.25163446705356</v>
      </c>
      <c r="F202" s="10" t="s">
        <v>292</v>
      </c>
      <c r="G202" s="11" t="s">
        <v>5</v>
      </c>
      <c r="H202" s="3">
        <v>57.54</v>
      </c>
      <c r="I202" s="3">
        <v>58.07</v>
      </c>
      <c r="J202" s="3">
        <f>I202/H202*100</f>
        <v>100.92109836635383</v>
      </c>
      <c r="K202" s="9"/>
      <c r="L202" s="8"/>
    </row>
    <row r="203" spans="1:12" ht="49.5" customHeight="1">
      <c r="A203" s="168"/>
      <c r="B203" s="51" t="s">
        <v>10</v>
      </c>
      <c r="C203" s="52">
        <v>273857.03</v>
      </c>
      <c r="D203" s="52">
        <v>273857.03</v>
      </c>
      <c r="E203" s="58">
        <f>D203/C203*100</f>
        <v>100</v>
      </c>
      <c r="F203" s="10" t="s">
        <v>170</v>
      </c>
      <c r="G203" s="11" t="s">
        <v>5</v>
      </c>
      <c r="H203" s="3">
        <v>99.89</v>
      </c>
      <c r="I203" s="3">
        <v>99.89</v>
      </c>
      <c r="J203" s="3">
        <f>I203/H203*100</f>
        <v>100</v>
      </c>
      <c r="K203" s="9"/>
      <c r="L203" s="8"/>
    </row>
    <row r="204" spans="1:12" ht="60.75" customHeight="1">
      <c r="A204" s="168"/>
      <c r="B204" s="51"/>
      <c r="C204" s="52"/>
      <c r="D204" s="52"/>
      <c r="E204" s="58"/>
      <c r="F204" s="90" t="s">
        <v>171</v>
      </c>
      <c r="G204" s="11" t="s">
        <v>5</v>
      </c>
      <c r="H204" s="3">
        <v>49.8</v>
      </c>
      <c r="I204" s="3">
        <v>49.38</v>
      </c>
      <c r="J204" s="3">
        <f>I204/H204*100</f>
        <v>99.15662650602411</v>
      </c>
      <c r="K204" s="9"/>
      <c r="L204" s="8"/>
    </row>
    <row r="205" spans="1:12" ht="61.5" customHeight="1">
      <c r="A205" s="168"/>
      <c r="B205" s="51"/>
      <c r="C205" s="52"/>
      <c r="D205" s="52"/>
      <c r="E205" s="58"/>
      <c r="F205" s="10" t="s">
        <v>172</v>
      </c>
      <c r="G205" s="11" t="s">
        <v>5</v>
      </c>
      <c r="H205" s="3">
        <v>29.68</v>
      </c>
      <c r="I205" s="3">
        <v>25.85</v>
      </c>
      <c r="J205" s="3">
        <f>I205/H205*100</f>
        <v>87.0956873315364</v>
      </c>
      <c r="K205" s="9"/>
      <c r="L205" s="8"/>
    </row>
    <row r="206" spans="1:12" ht="50.25" customHeight="1">
      <c r="A206" s="169"/>
      <c r="B206" s="51"/>
      <c r="C206" s="52"/>
      <c r="D206" s="52"/>
      <c r="E206" s="58"/>
      <c r="F206" s="10" t="s">
        <v>173</v>
      </c>
      <c r="G206" s="11" t="s">
        <v>5</v>
      </c>
      <c r="H206" s="3">
        <v>71.14</v>
      </c>
      <c r="I206" s="3">
        <v>74.35</v>
      </c>
      <c r="J206" s="3">
        <f>I206/H206*100</f>
        <v>104.51222940680347</v>
      </c>
      <c r="K206" s="9"/>
      <c r="L206" s="8"/>
    </row>
    <row r="207" spans="1:12" ht="24.75" customHeight="1">
      <c r="A207" s="149" t="s">
        <v>293</v>
      </c>
      <c r="B207" s="142" t="s">
        <v>2</v>
      </c>
      <c r="C207" s="70">
        <f>C208+C209</f>
        <v>65566.09</v>
      </c>
      <c r="D207" s="70">
        <f>D208+D209</f>
        <v>40300.9</v>
      </c>
      <c r="E207" s="70">
        <f>D207/C207*100</f>
        <v>61.46607186733265</v>
      </c>
      <c r="F207" s="14" t="s">
        <v>2</v>
      </c>
      <c r="G207" s="5"/>
      <c r="H207" s="3"/>
      <c r="I207" s="3"/>
      <c r="J207" s="14">
        <f>(J208+J209+J210)/3</f>
        <v>132.0037756202805</v>
      </c>
      <c r="K207" s="29">
        <f>J207/E207</f>
        <v>2.147587630216475</v>
      </c>
      <c r="L207" s="5" t="s">
        <v>4</v>
      </c>
    </row>
    <row r="208" spans="1:12" ht="48">
      <c r="A208" s="150"/>
      <c r="B208" s="51" t="s">
        <v>21</v>
      </c>
      <c r="C208" s="52">
        <v>60372.69</v>
      </c>
      <c r="D208" s="52">
        <v>35107.5</v>
      </c>
      <c r="E208" s="60">
        <f>D208/C208*100</f>
        <v>58.151293242027144</v>
      </c>
      <c r="F208" s="10" t="s">
        <v>294</v>
      </c>
      <c r="G208" s="11" t="s">
        <v>0</v>
      </c>
      <c r="H208" s="3">
        <v>515</v>
      </c>
      <c r="I208" s="3">
        <v>576</v>
      </c>
      <c r="J208" s="3">
        <f>I208/H208*100</f>
        <v>111.84466019417476</v>
      </c>
      <c r="K208" s="130"/>
      <c r="L208" s="130"/>
    </row>
    <row r="209" spans="1:12" ht="30" customHeight="1">
      <c r="A209" s="150"/>
      <c r="B209" s="51" t="s">
        <v>10</v>
      </c>
      <c r="C209" s="52">
        <v>5193.4</v>
      </c>
      <c r="D209" s="52">
        <v>5193.4</v>
      </c>
      <c r="E209" s="60">
        <f>D209/C209*100</f>
        <v>100</v>
      </c>
      <c r="F209" s="10" t="s">
        <v>109</v>
      </c>
      <c r="G209" s="11" t="s">
        <v>61</v>
      </c>
      <c r="H209" s="3">
        <v>45</v>
      </c>
      <c r="I209" s="3">
        <v>75</v>
      </c>
      <c r="J209" s="3">
        <f>I209/H209*100</f>
        <v>166.66666666666669</v>
      </c>
      <c r="K209" s="130"/>
      <c r="L209" s="130"/>
    </row>
    <row r="210" spans="1:12" ht="32.25" customHeight="1">
      <c r="A210" s="157"/>
      <c r="B210" s="51"/>
      <c r="C210" s="52"/>
      <c r="D210" s="52"/>
      <c r="E210" s="60"/>
      <c r="F210" s="10" t="s">
        <v>174</v>
      </c>
      <c r="G210" s="11" t="s">
        <v>61</v>
      </c>
      <c r="H210" s="3">
        <v>40</v>
      </c>
      <c r="I210" s="3">
        <v>47</v>
      </c>
      <c r="J210" s="3">
        <f>I210/H210*100</f>
        <v>117.5</v>
      </c>
      <c r="K210" s="130"/>
      <c r="L210" s="130"/>
    </row>
    <row r="211" spans="1:12" ht="39.75" customHeight="1">
      <c r="A211" s="149" t="s">
        <v>127</v>
      </c>
      <c r="B211" s="61" t="s">
        <v>2</v>
      </c>
      <c r="C211" s="62">
        <f>C212</f>
        <v>115</v>
      </c>
      <c r="D211" s="62">
        <f>D212</f>
        <v>114.51</v>
      </c>
      <c r="E211" s="94">
        <f>D211/C211*100</f>
        <v>99.57391304347827</v>
      </c>
      <c r="F211" s="124" t="s">
        <v>2</v>
      </c>
      <c r="G211" s="11"/>
      <c r="H211" s="98"/>
      <c r="I211" s="98"/>
      <c r="J211" s="14">
        <f>SUM(J212:J215)/4</f>
        <v>58.33333333333333</v>
      </c>
      <c r="K211" s="12">
        <f>J211/E211</f>
        <v>0.5858294763193898</v>
      </c>
      <c r="L211" s="5" t="s">
        <v>79</v>
      </c>
    </row>
    <row r="212" spans="1:12" ht="36.75" customHeight="1">
      <c r="A212" s="150"/>
      <c r="B212" s="51" t="s">
        <v>21</v>
      </c>
      <c r="C212" s="52">
        <v>115</v>
      </c>
      <c r="D212" s="52">
        <v>114.51</v>
      </c>
      <c r="E212" s="58">
        <f>D212/C212*100</f>
        <v>99.57391304347827</v>
      </c>
      <c r="F212" s="10" t="s">
        <v>74</v>
      </c>
      <c r="G212" s="11" t="s">
        <v>1</v>
      </c>
      <c r="H212" s="15">
        <v>6</v>
      </c>
      <c r="I212" s="15">
        <v>6</v>
      </c>
      <c r="J212" s="3">
        <f>I212/H212*100</f>
        <v>100</v>
      </c>
      <c r="K212" s="9"/>
      <c r="L212" s="119"/>
    </row>
    <row r="213" spans="1:12" ht="26.25" customHeight="1">
      <c r="A213" s="150"/>
      <c r="B213" s="51"/>
      <c r="C213" s="52"/>
      <c r="D213" s="72"/>
      <c r="E213" s="58"/>
      <c r="F213" s="10" t="s">
        <v>128</v>
      </c>
      <c r="G213" s="11" t="s">
        <v>1</v>
      </c>
      <c r="H213" s="15">
        <v>6</v>
      </c>
      <c r="I213" s="15">
        <v>8</v>
      </c>
      <c r="J213" s="3">
        <f>I213/H213*100</f>
        <v>133.33333333333331</v>
      </c>
      <c r="K213" s="9"/>
      <c r="L213" s="119"/>
    </row>
    <row r="214" spans="1:12" ht="26.25" customHeight="1">
      <c r="A214" s="89"/>
      <c r="B214" s="51"/>
      <c r="C214" s="52"/>
      <c r="D214" s="72"/>
      <c r="E214" s="58"/>
      <c r="F214" s="10" t="s">
        <v>295</v>
      </c>
      <c r="G214" s="11" t="s">
        <v>1</v>
      </c>
      <c r="H214" s="15">
        <v>1</v>
      </c>
      <c r="I214" s="15">
        <v>0</v>
      </c>
      <c r="J214" s="3">
        <f>I214/H214*100</f>
        <v>0</v>
      </c>
      <c r="K214" s="159" t="s">
        <v>297</v>
      </c>
      <c r="L214" s="160"/>
    </row>
    <row r="215" spans="1:12" ht="72">
      <c r="A215" s="89"/>
      <c r="B215" s="51"/>
      <c r="C215" s="52"/>
      <c r="D215" s="72"/>
      <c r="E215" s="58"/>
      <c r="F215" s="10" t="s">
        <v>296</v>
      </c>
      <c r="G215" s="11" t="s">
        <v>1</v>
      </c>
      <c r="H215" s="15">
        <v>1</v>
      </c>
      <c r="I215" s="15">
        <v>0</v>
      </c>
      <c r="J215" s="3">
        <f>I215/H215*100</f>
        <v>0</v>
      </c>
      <c r="K215" s="9"/>
      <c r="L215" s="119"/>
    </row>
    <row r="216" spans="1:12" ht="26.25" customHeight="1">
      <c r="A216" s="149" t="s">
        <v>131</v>
      </c>
      <c r="B216" s="61" t="s">
        <v>2</v>
      </c>
      <c r="C216" s="62">
        <f>C217</f>
        <v>4123.76</v>
      </c>
      <c r="D216" s="62">
        <f>D217</f>
        <v>4123.45</v>
      </c>
      <c r="E216" s="94">
        <f>D216/C216*100</f>
        <v>99.99248258870544</v>
      </c>
      <c r="F216" s="5" t="s">
        <v>2</v>
      </c>
      <c r="G216" s="11"/>
      <c r="H216" s="3"/>
      <c r="I216" s="3"/>
      <c r="J216" s="14">
        <f>(J217+J218)/2</f>
        <v>100</v>
      </c>
      <c r="K216" s="29">
        <f>J216/E216</f>
        <v>1.0000751797645178</v>
      </c>
      <c r="L216" s="5" t="s">
        <v>4</v>
      </c>
    </row>
    <row r="217" spans="1:12" ht="19.5" customHeight="1">
      <c r="A217" s="150"/>
      <c r="B217" s="51" t="s">
        <v>21</v>
      </c>
      <c r="C217" s="52">
        <v>4123.76</v>
      </c>
      <c r="D217" s="52">
        <v>4123.45</v>
      </c>
      <c r="E217" s="58">
        <f>D217/C217*100</f>
        <v>99.99248258870544</v>
      </c>
      <c r="F217" s="112" t="s">
        <v>129</v>
      </c>
      <c r="G217" s="11" t="s">
        <v>5</v>
      </c>
      <c r="H217" s="3">
        <v>20</v>
      </c>
      <c r="I217" s="3">
        <v>20</v>
      </c>
      <c r="J217" s="3">
        <f>H217/I217*100</f>
        <v>100</v>
      </c>
      <c r="K217" s="9"/>
      <c r="L217" s="8"/>
    </row>
    <row r="218" spans="1:12" ht="42.75" customHeight="1">
      <c r="A218" s="150"/>
      <c r="B218" s="51"/>
      <c r="C218" s="52"/>
      <c r="D218" s="72"/>
      <c r="E218" s="94"/>
      <c r="F218" s="10" t="s">
        <v>130</v>
      </c>
      <c r="G218" s="11" t="s">
        <v>5</v>
      </c>
      <c r="H218" s="3">
        <v>3</v>
      </c>
      <c r="I218" s="3">
        <v>3</v>
      </c>
      <c r="J218" s="3">
        <f>H218/I218*100</f>
        <v>100</v>
      </c>
      <c r="K218" s="9"/>
      <c r="L218" s="8"/>
    </row>
    <row r="219" spans="1:12" ht="23.25" customHeight="1">
      <c r="A219" s="149" t="s">
        <v>298</v>
      </c>
      <c r="B219" s="70" t="s">
        <v>2</v>
      </c>
      <c r="C219" s="60">
        <f>C220</f>
        <v>270.41</v>
      </c>
      <c r="D219" s="60">
        <f>D220</f>
        <v>270.41</v>
      </c>
      <c r="E219" s="70">
        <f>D219/C219*100</f>
        <v>100</v>
      </c>
      <c r="F219" s="5" t="s">
        <v>2</v>
      </c>
      <c r="G219" s="11"/>
      <c r="H219" s="3"/>
      <c r="I219" s="3"/>
      <c r="J219" s="14">
        <f>SUM(J220:J223)/4</f>
        <v>113.94583333333333</v>
      </c>
      <c r="K219" s="29">
        <f>J219/E219</f>
        <v>1.1394583333333332</v>
      </c>
      <c r="L219" s="5" t="s">
        <v>4</v>
      </c>
    </row>
    <row r="220" spans="1:12" ht="48">
      <c r="A220" s="150"/>
      <c r="B220" s="60" t="s">
        <v>21</v>
      </c>
      <c r="C220" s="60">
        <v>270.41</v>
      </c>
      <c r="D220" s="60">
        <v>270.41</v>
      </c>
      <c r="E220" s="60">
        <f>D220/C220*100</f>
        <v>100</v>
      </c>
      <c r="F220" s="10" t="s">
        <v>162</v>
      </c>
      <c r="G220" s="11" t="s">
        <v>1</v>
      </c>
      <c r="H220" s="3">
        <v>5</v>
      </c>
      <c r="I220" s="3">
        <v>6</v>
      </c>
      <c r="J220" s="3">
        <f>I220/H220*100</f>
        <v>120</v>
      </c>
      <c r="K220" s="11"/>
      <c r="L220" s="4"/>
    </row>
    <row r="221" spans="1:12" ht="38.25" customHeight="1">
      <c r="A221" s="150"/>
      <c r="B221" s="144"/>
      <c r="C221" s="144"/>
      <c r="D221" s="144"/>
      <c r="E221" s="144"/>
      <c r="F221" s="10" t="s">
        <v>163</v>
      </c>
      <c r="G221" s="11" t="s">
        <v>5</v>
      </c>
      <c r="H221" s="3">
        <v>60</v>
      </c>
      <c r="I221" s="3">
        <v>76.47</v>
      </c>
      <c r="J221" s="3">
        <f>I221/H221*100</f>
        <v>127.45</v>
      </c>
      <c r="K221" s="11"/>
      <c r="L221" s="4"/>
    </row>
    <row r="222" spans="1:12" ht="25.5" customHeight="1">
      <c r="A222" s="150"/>
      <c r="B222" s="144"/>
      <c r="C222" s="144"/>
      <c r="D222" s="144"/>
      <c r="E222" s="144"/>
      <c r="F222" s="10" t="s">
        <v>299</v>
      </c>
      <c r="G222" s="11" t="s">
        <v>301</v>
      </c>
      <c r="H222" s="3">
        <v>0</v>
      </c>
      <c r="I222" s="3">
        <v>0</v>
      </c>
      <c r="J222" s="3">
        <v>100</v>
      </c>
      <c r="K222" s="11"/>
      <c r="L222" s="4"/>
    </row>
    <row r="223" spans="1:12" ht="50.25" customHeight="1">
      <c r="A223" s="157"/>
      <c r="B223" s="144"/>
      <c r="C223" s="144"/>
      <c r="D223" s="144"/>
      <c r="E223" s="144"/>
      <c r="F223" s="10" t="s">
        <v>300</v>
      </c>
      <c r="G223" s="11" t="s">
        <v>96</v>
      </c>
      <c r="H223" s="3">
        <v>12</v>
      </c>
      <c r="I223" s="3">
        <v>13</v>
      </c>
      <c r="J223" s="3">
        <f>I223/H223*100</f>
        <v>108.33333333333333</v>
      </c>
      <c r="K223" s="11"/>
      <c r="L223" s="4"/>
    </row>
    <row r="224" spans="1:12" ht="22.5" customHeight="1">
      <c r="A224" s="149" t="s">
        <v>197</v>
      </c>
      <c r="B224" s="70" t="s">
        <v>2</v>
      </c>
      <c r="C224" s="161" t="s">
        <v>136</v>
      </c>
      <c r="D224" s="162"/>
      <c r="E224" s="144"/>
      <c r="F224" s="5" t="s">
        <v>2</v>
      </c>
      <c r="G224" s="11"/>
      <c r="H224" s="3"/>
      <c r="I224" s="3"/>
      <c r="J224" s="14"/>
      <c r="K224" s="29"/>
      <c r="L224" s="5"/>
    </row>
    <row r="225" spans="1:12" ht="24">
      <c r="A225" s="150"/>
      <c r="B225" s="60"/>
      <c r="C225" s="144"/>
      <c r="D225" s="144"/>
      <c r="E225" s="144"/>
      <c r="F225" s="10" t="s">
        <v>200</v>
      </c>
      <c r="G225" s="11" t="s">
        <v>5</v>
      </c>
      <c r="H225" s="3">
        <v>11</v>
      </c>
      <c r="I225" s="3">
        <v>22</v>
      </c>
      <c r="J225" s="3">
        <f>H225/I225</f>
        <v>0.5</v>
      </c>
      <c r="K225" s="11"/>
      <c r="L225" s="4"/>
    </row>
    <row r="226" spans="1:12" ht="36">
      <c r="A226" s="150"/>
      <c r="B226" s="144"/>
      <c r="C226" s="144"/>
      <c r="D226" s="144"/>
      <c r="E226" s="144"/>
      <c r="F226" s="10" t="s">
        <v>201</v>
      </c>
      <c r="G226" s="11" t="s">
        <v>5</v>
      </c>
      <c r="H226" s="3">
        <v>50</v>
      </c>
      <c r="I226" s="3">
        <v>74.69</v>
      </c>
      <c r="J226" s="3">
        <f>I226/H226*100</f>
        <v>149.38</v>
      </c>
      <c r="K226" s="11"/>
      <c r="L226" s="4"/>
    </row>
    <row r="227" spans="1:12" ht="25.5" customHeight="1">
      <c r="A227" s="150"/>
      <c r="B227" s="144"/>
      <c r="C227" s="144"/>
      <c r="D227" s="144"/>
      <c r="E227" s="144"/>
      <c r="F227" s="10" t="s">
        <v>202</v>
      </c>
      <c r="G227" s="11" t="s">
        <v>29</v>
      </c>
      <c r="H227" s="3">
        <v>60</v>
      </c>
      <c r="I227" s="3">
        <v>75</v>
      </c>
      <c r="J227" s="3">
        <f>I227/H227*100</f>
        <v>125</v>
      </c>
      <c r="K227" s="11"/>
      <c r="L227" s="4"/>
    </row>
    <row r="228" spans="1:12" ht="25.5" customHeight="1">
      <c r="A228" s="157"/>
      <c r="B228" s="144"/>
      <c r="C228" s="144"/>
      <c r="D228" s="144"/>
      <c r="E228" s="144"/>
      <c r="F228" s="10" t="s">
        <v>203</v>
      </c>
      <c r="G228" s="11" t="s">
        <v>1</v>
      </c>
      <c r="H228" s="3">
        <v>10.3</v>
      </c>
      <c r="I228" s="3">
        <v>12.97</v>
      </c>
      <c r="J228" s="3">
        <f>H228/I228*100</f>
        <v>79.41403238242097</v>
      </c>
      <c r="K228" s="11"/>
      <c r="L228" s="4"/>
    </row>
    <row r="229" spans="1:12" ht="25.5" customHeight="1">
      <c r="A229" s="149" t="s">
        <v>303</v>
      </c>
      <c r="B229" s="70" t="s">
        <v>2</v>
      </c>
      <c r="C229" s="60">
        <f>C230</f>
        <v>1175.1</v>
      </c>
      <c r="D229" s="60">
        <f>D230</f>
        <v>1175.1</v>
      </c>
      <c r="E229" s="70">
        <f>D229/C229*100</f>
        <v>100</v>
      </c>
      <c r="F229" s="5" t="s">
        <v>2</v>
      </c>
      <c r="G229" s="11"/>
      <c r="H229" s="3"/>
      <c r="I229" s="3"/>
      <c r="J229" s="3"/>
      <c r="K229" s="11"/>
      <c r="L229" s="4"/>
    </row>
    <row r="230" spans="1:12" ht="36" customHeight="1">
      <c r="A230" s="157"/>
      <c r="B230" s="60" t="s">
        <v>21</v>
      </c>
      <c r="C230" s="60">
        <v>1175.1</v>
      </c>
      <c r="D230" s="60">
        <v>1175.1</v>
      </c>
      <c r="E230" s="60">
        <f>D230/C230*100</f>
        <v>100</v>
      </c>
      <c r="F230" s="10" t="s">
        <v>304</v>
      </c>
      <c r="G230" s="11" t="s">
        <v>7</v>
      </c>
      <c r="H230" s="3">
        <v>1</v>
      </c>
      <c r="I230" s="3">
        <v>1</v>
      </c>
      <c r="J230" s="3">
        <v>100</v>
      </c>
      <c r="K230" s="11"/>
      <c r="L230" s="4"/>
    </row>
    <row r="231" spans="1:12" ht="25.5" customHeight="1">
      <c r="A231" s="96"/>
      <c r="B231" s="60"/>
      <c r="C231" s="60"/>
      <c r="D231" s="60"/>
      <c r="E231" s="60"/>
      <c r="F231" s="10"/>
      <c r="G231" s="11"/>
      <c r="H231" s="3"/>
      <c r="I231" s="3"/>
      <c r="J231" s="3"/>
      <c r="K231" s="11"/>
      <c r="L231" s="4"/>
    </row>
    <row r="232" spans="1:12" ht="16.5" customHeight="1">
      <c r="A232" s="154" t="s">
        <v>70</v>
      </c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  <c r="L232" s="156"/>
    </row>
    <row r="233" spans="1:12" ht="26.25" customHeight="1">
      <c r="A233" s="149" t="s">
        <v>302</v>
      </c>
      <c r="B233" s="62" t="s">
        <v>2</v>
      </c>
      <c r="C233" s="70">
        <f>C234+C235+C236</f>
        <v>122570.07999999999</v>
      </c>
      <c r="D233" s="70">
        <f>D234+D235+D236</f>
        <v>121781.20999999999</v>
      </c>
      <c r="E233" s="25">
        <f>D233/C233*100</f>
        <v>99.35639268571906</v>
      </c>
      <c r="F233" s="14" t="s">
        <v>2</v>
      </c>
      <c r="G233" s="5"/>
      <c r="H233" s="3"/>
      <c r="I233" s="3"/>
      <c r="J233" s="14">
        <f>SUM(J234:J250)/17</f>
        <v>100</v>
      </c>
      <c r="K233" s="12">
        <f>J233/E233</f>
        <v>1.0064777645089913</v>
      </c>
      <c r="L233" s="5" t="s">
        <v>4</v>
      </c>
    </row>
    <row r="234" spans="1:12" ht="26.25" customHeight="1">
      <c r="A234" s="150"/>
      <c r="B234" s="51" t="s">
        <v>21</v>
      </c>
      <c r="C234" s="52">
        <v>68953.47</v>
      </c>
      <c r="D234" s="52">
        <v>68199.14</v>
      </c>
      <c r="E234" s="3">
        <f>D234/C234*100</f>
        <v>98.90603039992041</v>
      </c>
      <c r="F234" s="10" t="s">
        <v>89</v>
      </c>
      <c r="G234" s="11" t="s">
        <v>0</v>
      </c>
      <c r="H234" s="11">
        <v>558</v>
      </c>
      <c r="I234" s="11">
        <v>558</v>
      </c>
      <c r="J234" s="3">
        <v>100</v>
      </c>
      <c r="K234" s="9"/>
      <c r="L234" s="8"/>
    </row>
    <row r="235" spans="1:12" ht="24" customHeight="1">
      <c r="A235" s="150"/>
      <c r="B235" s="51" t="s">
        <v>9</v>
      </c>
      <c r="C235" s="52">
        <v>8460.15</v>
      </c>
      <c r="D235" s="52">
        <v>8460.15</v>
      </c>
      <c r="E235" s="52">
        <f>D235/C235*100</f>
        <v>100</v>
      </c>
      <c r="F235" s="53" t="s">
        <v>306</v>
      </c>
      <c r="G235" s="51" t="s">
        <v>1</v>
      </c>
      <c r="H235" s="54">
        <v>45412</v>
      </c>
      <c r="I235" s="54">
        <v>45412</v>
      </c>
      <c r="J235" s="52">
        <f>I235/H235*100</f>
        <v>100</v>
      </c>
      <c r="K235" s="55"/>
      <c r="L235" s="56"/>
    </row>
    <row r="236" spans="1:12" ht="24" customHeight="1">
      <c r="A236" s="150"/>
      <c r="B236" s="51" t="s">
        <v>10</v>
      </c>
      <c r="C236" s="52">
        <v>45156.46</v>
      </c>
      <c r="D236" s="52">
        <v>45121.92</v>
      </c>
      <c r="E236" s="3">
        <f>D236/C236*100</f>
        <v>99.92351039031846</v>
      </c>
      <c r="F236" s="10" t="s">
        <v>307</v>
      </c>
      <c r="G236" s="11" t="s">
        <v>0</v>
      </c>
      <c r="H236" s="15">
        <v>12529</v>
      </c>
      <c r="I236" s="15">
        <v>12529</v>
      </c>
      <c r="J236" s="3">
        <f>I236/H236*100</f>
        <v>100</v>
      </c>
      <c r="K236" s="9"/>
      <c r="L236" s="8"/>
    </row>
    <row r="237" spans="1:12" ht="25.5" customHeight="1">
      <c r="A237" s="150"/>
      <c r="B237" s="51"/>
      <c r="C237" s="52"/>
      <c r="D237" s="52"/>
      <c r="E237" s="3"/>
      <c r="F237" s="10" t="s">
        <v>112</v>
      </c>
      <c r="G237" s="11" t="s">
        <v>0</v>
      </c>
      <c r="H237" s="15">
        <v>19973</v>
      </c>
      <c r="I237" s="15">
        <v>19973</v>
      </c>
      <c r="J237" s="3">
        <f>I237/H237*100</f>
        <v>100</v>
      </c>
      <c r="K237" s="9"/>
      <c r="L237" s="8"/>
    </row>
    <row r="238" spans="1:12" ht="23.25" customHeight="1">
      <c r="A238" s="150"/>
      <c r="B238" s="55"/>
      <c r="C238" s="52"/>
      <c r="D238" s="52"/>
      <c r="E238" s="9"/>
      <c r="F238" s="10" t="s">
        <v>113</v>
      </c>
      <c r="G238" s="11" t="s">
        <v>1</v>
      </c>
      <c r="H238" s="15">
        <v>167764</v>
      </c>
      <c r="I238" s="15">
        <v>167764</v>
      </c>
      <c r="J238" s="3">
        <f>I238/H238*100</f>
        <v>100</v>
      </c>
      <c r="K238" s="9"/>
      <c r="L238" s="8"/>
    </row>
    <row r="239" spans="1:12" ht="23.25" customHeight="1">
      <c r="A239" s="150"/>
      <c r="B239" s="55"/>
      <c r="C239" s="52"/>
      <c r="D239" s="52"/>
      <c r="E239" s="9"/>
      <c r="F239" s="10" t="s">
        <v>114</v>
      </c>
      <c r="G239" s="11" t="s">
        <v>0</v>
      </c>
      <c r="H239" s="11">
        <v>3803</v>
      </c>
      <c r="I239" s="11">
        <v>3803</v>
      </c>
      <c r="J239" s="3">
        <v>100</v>
      </c>
      <c r="K239" s="9"/>
      <c r="L239" s="8"/>
    </row>
    <row r="240" spans="1:12" ht="20.25" customHeight="1">
      <c r="A240" s="150"/>
      <c r="B240" s="55"/>
      <c r="C240" s="52"/>
      <c r="D240" s="72"/>
      <c r="E240" s="9"/>
      <c r="F240" s="10" t="s">
        <v>115</v>
      </c>
      <c r="G240" s="11" t="s">
        <v>0</v>
      </c>
      <c r="H240" s="77">
        <v>300</v>
      </c>
      <c r="I240" s="77">
        <v>300</v>
      </c>
      <c r="J240" s="3">
        <f aca="true" t="shared" si="10" ref="J240:J250">I240/H240*100</f>
        <v>100</v>
      </c>
      <c r="K240" s="9"/>
      <c r="L240" s="8"/>
    </row>
    <row r="241" spans="1:12" ht="26.25" customHeight="1">
      <c r="A241" s="150"/>
      <c r="B241" s="55"/>
      <c r="C241" s="52"/>
      <c r="D241" s="52"/>
      <c r="E241" s="9"/>
      <c r="F241" s="10" t="s">
        <v>116</v>
      </c>
      <c r="G241" s="11" t="s">
        <v>1</v>
      </c>
      <c r="H241" s="35">
        <v>1962</v>
      </c>
      <c r="I241" s="35">
        <v>1962</v>
      </c>
      <c r="J241" s="3">
        <f t="shared" si="10"/>
        <v>100</v>
      </c>
      <c r="K241" s="9"/>
      <c r="L241" s="8"/>
    </row>
    <row r="242" spans="1:12" ht="72">
      <c r="A242" s="150"/>
      <c r="B242" s="55"/>
      <c r="C242" s="52"/>
      <c r="D242" s="52"/>
      <c r="E242" s="9"/>
      <c r="F242" s="10" t="s">
        <v>308</v>
      </c>
      <c r="G242" s="11" t="s">
        <v>1</v>
      </c>
      <c r="H242" s="35">
        <v>1</v>
      </c>
      <c r="I242" s="35">
        <v>1</v>
      </c>
      <c r="J242" s="3">
        <f t="shared" si="10"/>
        <v>100</v>
      </c>
      <c r="K242" s="9"/>
      <c r="L242" s="8"/>
    </row>
    <row r="243" spans="1:12" ht="24">
      <c r="A243" s="150"/>
      <c r="B243" s="55"/>
      <c r="C243" s="52"/>
      <c r="D243" s="52"/>
      <c r="E243" s="9"/>
      <c r="F243" s="10" t="s">
        <v>196</v>
      </c>
      <c r="G243" s="11" t="s">
        <v>0</v>
      </c>
      <c r="H243" s="35">
        <v>24</v>
      </c>
      <c r="I243" s="35">
        <v>24</v>
      </c>
      <c r="J243" s="3">
        <f t="shared" si="10"/>
        <v>100</v>
      </c>
      <c r="K243" s="9"/>
      <c r="L243" s="8"/>
    </row>
    <row r="244" spans="1:12" ht="48" customHeight="1">
      <c r="A244" s="150"/>
      <c r="B244" s="55"/>
      <c r="C244" s="52"/>
      <c r="D244" s="52"/>
      <c r="E244" s="9"/>
      <c r="F244" s="10" t="s">
        <v>309</v>
      </c>
      <c r="G244" s="11" t="s">
        <v>1</v>
      </c>
      <c r="H244" s="35">
        <v>1</v>
      </c>
      <c r="I244" s="35">
        <v>1</v>
      </c>
      <c r="J244" s="3">
        <f t="shared" si="10"/>
        <v>100</v>
      </c>
      <c r="K244" s="9"/>
      <c r="L244" s="8"/>
    </row>
    <row r="245" spans="1:12" ht="49.5" customHeight="1">
      <c r="A245" s="150"/>
      <c r="B245" s="55"/>
      <c r="C245" s="52"/>
      <c r="D245" s="52"/>
      <c r="E245" s="9"/>
      <c r="F245" s="10" t="s">
        <v>310</v>
      </c>
      <c r="G245" s="11" t="s">
        <v>1</v>
      </c>
      <c r="H245" s="35">
        <v>2</v>
      </c>
      <c r="I245" s="35">
        <v>2</v>
      </c>
      <c r="J245" s="3">
        <f t="shared" si="10"/>
        <v>100</v>
      </c>
      <c r="K245" s="9"/>
      <c r="L245" s="8"/>
    </row>
    <row r="246" spans="1:12" ht="36.75" customHeight="1">
      <c r="A246" s="150"/>
      <c r="B246" s="55"/>
      <c r="C246" s="52"/>
      <c r="D246" s="52"/>
      <c r="E246" s="9"/>
      <c r="F246" s="10" t="s">
        <v>311</v>
      </c>
      <c r="G246" s="11" t="s">
        <v>1</v>
      </c>
      <c r="H246" s="35">
        <v>1</v>
      </c>
      <c r="I246" s="35">
        <v>1</v>
      </c>
      <c r="J246" s="3">
        <f t="shared" si="10"/>
        <v>100</v>
      </c>
      <c r="K246" s="9"/>
      <c r="L246" s="8"/>
    </row>
    <row r="247" spans="1:12" ht="36.75" customHeight="1">
      <c r="A247" s="150"/>
      <c r="B247" s="55"/>
      <c r="C247" s="52"/>
      <c r="D247" s="52"/>
      <c r="E247" s="9"/>
      <c r="F247" s="10" t="s">
        <v>312</v>
      </c>
      <c r="G247" s="11" t="s">
        <v>1</v>
      </c>
      <c r="H247" s="35">
        <v>4</v>
      </c>
      <c r="I247" s="35">
        <v>4</v>
      </c>
      <c r="J247" s="3">
        <f t="shared" si="10"/>
        <v>100</v>
      </c>
      <c r="K247" s="9"/>
      <c r="L247" s="8"/>
    </row>
    <row r="248" spans="1:12" ht="36">
      <c r="A248" s="150"/>
      <c r="B248" s="55"/>
      <c r="C248" s="52"/>
      <c r="D248" s="52"/>
      <c r="E248" s="9"/>
      <c r="F248" s="10" t="s">
        <v>313</v>
      </c>
      <c r="G248" s="11" t="s">
        <v>1</v>
      </c>
      <c r="H248" s="35">
        <v>2</v>
      </c>
      <c r="I248" s="35">
        <v>2</v>
      </c>
      <c r="J248" s="3">
        <f t="shared" si="10"/>
        <v>100</v>
      </c>
      <c r="K248" s="9"/>
      <c r="L248" s="8"/>
    </row>
    <row r="249" spans="1:12" ht="36">
      <c r="A249" s="150"/>
      <c r="B249" s="55"/>
      <c r="C249" s="52"/>
      <c r="D249" s="52"/>
      <c r="E249" s="9"/>
      <c r="F249" s="10" t="s">
        <v>314</v>
      </c>
      <c r="G249" s="11" t="s">
        <v>1</v>
      </c>
      <c r="H249" s="35">
        <v>1</v>
      </c>
      <c r="I249" s="35">
        <v>1</v>
      </c>
      <c r="J249" s="3">
        <f t="shared" si="10"/>
        <v>100</v>
      </c>
      <c r="K249" s="9"/>
      <c r="L249" s="8"/>
    </row>
    <row r="250" spans="1:12" ht="48.75" customHeight="1">
      <c r="A250" s="157"/>
      <c r="B250" s="55"/>
      <c r="C250" s="52"/>
      <c r="D250" s="52"/>
      <c r="E250" s="9"/>
      <c r="F250" s="10" t="s">
        <v>315</v>
      </c>
      <c r="G250" s="11" t="s">
        <v>1</v>
      </c>
      <c r="H250" s="35">
        <v>1</v>
      </c>
      <c r="I250" s="35">
        <v>1</v>
      </c>
      <c r="J250" s="3">
        <f t="shared" si="10"/>
        <v>100</v>
      </c>
      <c r="K250" s="9"/>
      <c r="L250" s="8"/>
    </row>
    <row r="251" spans="1:12" ht="27" customHeight="1">
      <c r="A251" s="149" t="s">
        <v>316</v>
      </c>
      <c r="B251" s="62" t="s">
        <v>2</v>
      </c>
      <c r="C251" s="70">
        <f>C252+C253</f>
        <v>18471.440000000002</v>
      </c>
      <c r="D251" s="70">
        <f>D252+D253</f>
        <v>18415.59</v>
      </c>
      <c r="E251" s="70">
        <f>D251/C251*100</f>
        <v>99.69764133169909</v>
      </c>
      <c r="F251" s="14" t="s">
        <v>2</v>
      </c>
      <c r="G251" s="5"/>
      <c r="H251" s="3"/>
      <c r="I251" s="3"/>
      <c r="J251" s="14">
        <f>J252/1</f>
        <v>100</v>
      </c>
      <c r="K251" s="29">
        <f>J251/E251</f>
        <v>1.0030327564851305</v>
      </c>
      <c r="L251" s="5" t="s">
        <v>4</v>
      </c>
    </row>
    <row r="252" spans="1:12" ht="27" customHeight="1">
      <c r="A252" s="150"/>
      <c r="B252" s="51" t="s">
        <v>21</v>
      </c>
      <c r="C252" s="52">
        <v>10071.44</v>
      </c>
      <c r="D252" s="52">
        <v>10022.92</v>
      </c>
      <c r="E252" s="58">
        <f>D252/C252*100</f>
        <v>99.51824168142788</v>
      </c>
      <c r="F252" s="10" t="s">
        <v>90</v>
      </c>
      <c r="G252" s="11" t="s">
        <v>5</v>
      </c>
      <c r="H252" s="11">
        <v>44.47</v>
      </c>
      <c r="I252" s="11">
        <v>44.47</v>
      </c>
      <c r="J252" s="3">
        <v>100</v>
      </c>
      <c r="K252" s="9"/>
      <c r="L252" s="8"/>
    </row>
    <row r="253" spans="1:12" ht="27" customHeight="1">
      <c r="A253" s="89"/>
      <c r="B253" s="51" t="s">
        <v>10</v>
      </c>
      <c r="C253" s="52">
        <v>8400</v>
      </c>
      <c r="D253" s="52">
        <v>8392.67</v>
      </c>
      <c r="E253" s="58"/>
      <c r="F253" s="10"/>
      <c r="G253" s="11"/>
      <c r="H253" s="11"/>
      <c r="I253" s="11"/>
      <c r="J253" s="3"/>
      <c r="K253" s="9"/>
      <c r="L253" s="8"/>
    </row>
    <row r="254" spans="1:12" ht="26.25" customHeight="1">
      <c r="A254" s="149" t="s">
        <v>317</v>
      </c>
      <c r="B254" s="62" t="s">
        <v>2</v>
      </c>
      <c r="C254" s="70">
        <f>C255+C256+C257</f>
        <v>45691.68</v>
      </c>
      <c r="D254" s="70">
        <f>D255+D256+D257</f>
        <v>45277.5</v>
      </c>
      <c r="E254" s="70">
        <f>D254/C254*100</f>
        <v>99.09353300206952</v>
      </c>
      <c r="F254" s="14" t="s">
        <v>2</v>
      </c>
      <c r="G254" s="5"/>
      <c r="H254" s="3"/>
      <c r="I254" s="3"/>
      <c r="J254" s="14">
        <f>SUM(J255:J266)/12</f>
        <v>100</v>
      </c>
      <c r="K254" s="29">
        <f>J254/E254</f>
        <v>1.0091475898625146</v>
      </c>
      <c r="L254" s="5" t="s">
        <v>4</v>
      </c>
    </row>
    <row r="255" spans="1:12" ht="24.75" customHeight="1">
      <c r="A255" s="150"/>
      <c r="B255" s="51" t="s">
        <v>21</v>
      </c>
      <c r="C255" s="52">
        <v>25564.68</v>
      </c>
      <c r="D255" s="52">
        <v>25150.5</v>
      </c>
      <c r="E255" s="58">
        <f>D255/C255*100</f>
        <v>98.37987410755777</v>
      </c>
      <c r="F255" s="39" t="s">
        <v>117</v>
      </c>
      <c r="G255" s="40" t="s">
        <v>1</v>
      </c>
      <c r="H255" s="40" t="s">
        <v>318</v>
      </c>
      <c r="I255" s="40" t="s">
        <v>319</v>
      </c>
      <c r="J255" s="3">
        <v>100</v>
      </c>
      <c r="K255" s="9"/>
      <c r="L255" s="8"/>
    </row>
    <row r="256" spans="1:12" ht="25.5" customHeight="1">
      <c r="A256" s="150"/>
      <c r="B256" s="51" t="s">
        <v>10</v>
      </c>
      <c r="C256" s="52">
        <v>20027</v>
      </c>
      <c r="D256" s="52">
        <v>20027</v>
      </c>
      <c r="E256" s="58">
        <f>D256/C256*100</f>
        <v>100</v>
      </c>
      <c r="F256" s="39" t="s">
        <v>118</v>
      </c>
      <c r="G256" s="40" t="s">
        <v>1</v>
      </c>
      <c r="H256" s="34">
        <v>37</v>
      </c>
      <c r="I256" s="34">
        <v>37</v>
      </c>
      <c r="J256" s="3">
        <v>100</v>
      </c>
      <c r="K256" s="9"/>
      <c r="L256" s="8"/>
    </row>
    <row r="257" spans="1:12" ht="27.75" customHeight="1">
      <c r="A257" s="150"/>
      <c r="B257" s="51" t="s">
        <v>9</v>
      </c>
      <c r="C257" s="52">
        <v>100</v>
      </c>
      <c r="D257" s="52">
        <v>100</v>
      </c>
      <c r="E257" s="58">
        <f>D257/C257*100</f>
        <v>100</v>
      </c>
      <c r="F257" s="39" t="s">
        <v>119</v>
      </c>
      <c r="G257" s="40" t="s">
        <v>0</v>
      </c>
      <c r="H257" s="40" t="s">
        <v>320</v>
      </c>
      <c r="I257" s="40" t="s">
        <v>147</v>
      </c>
      <c r="J257" s="3">
        <v>100</v>
      </c>
      <c r="K257" s="9"/>
      <c r="L257" s="8"/>
    </row>
    <row r="258" spans="1:12" ht="37.5" customHeight="1">
      <c r="A258" s="150"/>
      <c r="B258" s="73"/>
      <c r="C258" s="71"/>
      <c r="D258" s="74"/>
      <c r="E258" s="58"/>
      <c r="F258" s="39" t="s">
        <v>321</v>
      </c>
      <c r="G258" s="40" t="s">
        <v>1</v>
      </c>
      <c r="H258" s="40" t="s">
        <v>78</v>
      </c>
      <c r="I258" s="40" t="s">
        <v>78</v>
      </c>
      <c r="J258" s="3">
        <v>100</v>
      </c>
      <c r="K258" s="9"/>
      <c r="L258" s="8"/>
    </row>
    <row r="259" spans="1:12" ht="17.25" customHeight="1">
      <c r="A259" s="150"/>
      <c r="B259" s="75"/>
      <c r="C259" s="71"/>
      <c r="D259" s="74"/>
      <c r="E259" s="75"/>
      <c r="F259" s="39" t="s">
        <v>120</v>
      </c>
      <c r="G259" s="40" t="s">
        <v>96</v>
      </c>
      <c r="H259" s="41">
        <v>658</v>
      </c>
      <c r="I259" s="40" t="s">
        <v>322</v>
      </c>
      <c r="J259" s="3">
        <v>100</v>
      </c>
      <c r="K259" s="9"/>
      <c r="L259" s="5"/>
    </row>
    <row r="260" spans="1:12" ht="27.75" customHeight="1">
      <c r="A260" s="150"/>
      <c r="B260" s="75"/>
      <c r="C260" s="71"/>
      <c r="D260" s="74"/>
      <c r="E260" s="75"/>
      <c r="F260" s="39" t="s">
        <v>121</v>
      </c>
      <c r="G260" s="40" t="s">
        <v>0</v>
      </c>
      <c r="H260" s="40" t="s">
        <v>148</v>
      </c>
      <c r="I260" s="40" t="s">
        <v>148</v>
      </c>
      <c r="J260" s="3">
        <v>100</v>
      </c>
      <c r="K260" s="9"/>
      <c r="L260" s="5"/>
    </row>
    <row r="261" spans="1:12" ht="38.25" customHeight="1">
      <c r="A261" s="150"/>
      <c r="B261" s="75"/>
      <c r="C261" s="71"/>
      <c r="D261" s="74"/>
      <c r="E261" s="75"/>
      <c r="F261" s="39" t="s">
        <v>323</v>
      </c>
      <c r="G261" s="40" t="s">
        <v>61</v>
      </c>
      <c r="H261" s="40" t="s">
        <v>126</v>
      </c>
      <c r="I261" s="40" t="s">
        <v>126</v>
      </c>
      <c r="J261" s="3">
        <v>100</v>
      </c>
      <c r="K261" s="9"/>
      <c r="L261" s="5"/>
    </row>
    <row r="262" spans="1:12" ht="15" customHeight="1">
      <c r="A262" s="150"/>
      <c r="B262" s="75"/>
      <c r="C262" s="71"/>
      <c r="D262" s="74"/>
      <c r="E262" s="75"/>
      <c r="F262" s="39" t="s">
        <v>149</v>
      </c>
      <c r="G262" s="40" t="s">
        <v>1</v>
      </c>
      <c r="H262" s="40" t="s">
        <v>324</v>
      </c>
      <c r="I262" s="40" t="s">
        <v>324</v>
      </c>
      <c r="J262" s="3">
        <v>100</v>
      </c>
      <c r="K262" s="9"/>
      <c r="L262" s="5"/>
    </row>
    <row r="263" spans="1:12" ht="14.25" customHeight="1">
      <c r="A263" s="150"/>
      <c r="B263" s="75"/>
      <c r="C263" s="71"/>
      <c r="D263" s="74"/>
      <c r="E263" s="75"/>
      <c r="F263" s="39" t="s">
        <v>326</v>
      </c>
      <c r="G263" s="40" t="s">
        <v>1</v>
      </c>
      <c r="H263" s="40" t="s">
        <v>325</v>
      </c>
      <c r="I263" s="40" t="s">
        <v>325</v>
      </c>
      <c r="J263" s="3">
        <v>100</v>
      </c>
      <c r="K263" s="9"/>
      <c r="L263" s="5"/>
    </row>
    <row r="264" spans="1:12" ht="36.75" customHeight="1">
      <c r="A264" s="89"/>
      <c r="B264" s="75"/>
      <c r="C264" s="71"/>
      <c r="D264" s="74"/>
      <c r="E264" s="75"/>
      <c r="F264" s="39" t="s">
        <v>327</v>
      </c>
      <c r="G264" s="40" t="s">
        <v>1</v>
      </c>
      <c r="H264" s="40" t="s">
        <v>126</v>
      </c>
      <c r="I264" s="40" t="s">
        <v>126</v>
      </c>
      <c r="J264" s="3">
        <v>100</v>
      </c>
      <c r="K264" s="9"/>
      <c r="L264" s="5"/>
    </row>
    <row r="265" spans="1:12" ht="62.25" customHeight="1">
      <c r="A265" s="89"/>
      <c r="B265" s="75"/>
      <c r="C265" s="71"/>
      <c r="D265" s="74"/>
      <c r="E265" s="75"/>
      <c r="F265" s="39" t="s">
        <v>328</v>
      </c>
      <c r="G265" s="40" t="s">
        <v>1</v>
      </c>
      <c r="H265" s="40" t="s">
        <v>126</v>
      </c>
      <c r="I265" s="40" t="s">
        <v>126</v>
      </c>
      <c r="J265" s="3">
        <v>100</v>
      </c>
      <c r="K265" s="9"/>
      <c r="L265" s="5"/>
    </row>
    <row r="266" spans="1:12" ht="48">
      <c r="A266" s="89"/>
      <c r="B266" s="75"/>
      <c r="C266" s="71"/>
      <c r="D266" s="74"/>
      <c r="E266" s="75"/>
      <c r="F266" s="39" t="s">
        <v>329</v>
      </c>
      <c r="G266" s="40" t="s">
        <v>1</v>
      </c>
      <c r="H266" s="40" t="s">
        <v>71</v>
      </c>
      <c r="I266" s="40" t="s">
        <v>71</v>
      </c>
      <c r="J266" s="3">
        <v>100</v>
      </c>
      <c r="K266" s="9"/>
      <c r="L266" s="5"/>
    </row>
    <row r="267" spans="1:12" ht="27" customHeight="1">
      <c r="A267" s="149" t="s">
        <v>330</v>
      </c>
      <c r="B267" s="62" t="s">
        <v>2</v>
      </c>
      <c r="C267" s="70">
        <f>C268+C269+C270</f>
        <v>25898.63</v>
      </c>
      <c r="D267" s="70">
        <f>D268+D269+D270</f>
        <v>25715.65</v>
      </c>
      <c r="E267" s="70">
        <f>+D267/C267*100</f>
        <v>99.29347614140207</v>
      </c>
      <c r="F267" s="14" t="s">
        <v>2</v>
      </c>
      <c r="G267" s="5"/>
      <c r="H267" s="3"/>
      <c r="I267" s="3"/>
      <c r="J267" s="14">
        <f>(J268+J269+J270+J271+J272+J273+J274+J275+J276)/9</f>
        <v>100.0402576489533</v>
      </c>
      <c r="K267" s="12">
        <f>J267/E267</f>
        <v>1.0075209523986022</v>
      </c>
      <c r="L267" s="5" t="s">
        <v>4</v>
      </c>
    </row>
    <row r="268" spans="1:12" ht="15.75" customHeight="1">
      <c r="A268" s="150"/>
      <c r="B268" s="51" t="s">
        <v>21</v>
      </c>
      <c r="C268" s="52">
        <v>12022.62</v>
      </c>
      <c r="D268" s="52">
        <v>11866.85</v>
      </c>
      <c r="E268" s="60">
        <f>+D268/C268*100</f>
        <v>98.70435895004583</v>
      </c>
      <c r="F268" s="10" t="s">
        <v>62</v>
      </c>
      <c r="G268" s="11" t="s">
        <v>0</v>
      </c>
      <c r="H268" s="15">
        <v>19793</v>
      </c>
      <c r="I268" s="15">
        <v>19793</v>
      </c>
      <c r="J268" s="3">
        <f>I268/H268*100</f>
        <v>100</v>
      </c>
      <c r="K268" s="9"/>
      <c r="L268" s="8"/>
    </row>
    <row r="269" spans="1:12" ht="16.5" customHeight="1">
      <c r="A269" s="150"/>
      <c r="B269" s="51" t="s">
        <v>9</v>
      </c>
      <c r="C269" s="52">
        <v>5092.51</v>
      </c>
      <c r="D269" s="52">
        <v>5092.51</v>
      </c>
      <c r="E269" s="60">
        <f>+D269/C269*100</f>
        <v>100</v>
      </c>
      <c r="F269" s="10" t="s">
        <v>122</v>
      </c>
      <c r="G269" s="11" t="s">
        <v>1</v>
      </c>
      <c r="H269" s="15">
        <v>167764</v>
      </c>
      <c r="I269" s="15">
        <v>167764</v>
      </c>
      <c r="J269" s="3">
        <f aca="true" t="shared" si="11" ref="J269:J276">I269/H269*100</f>
        <v>100</v>
      </c>
      <c r="K269" s="9"/>
      <c r="L269" s="5"/>
    </row>
    <row r="270" spans="1:12" ht="18" customHeight="1">
      <c r="A270" s="150"/>
      <c r="B270" s="51" t="s">
        <v>10</v>
      </c>
      <c r="C270" s="52">
        <v>8783.5</v>
      </c>
      <c r="D270" s="52">
        <v>8756.29</v>
      </c>
      <c r="E270" s="60">
        <f>+D270/C270*100</f>
        <v>99.69021460693347</v>
      </c>
      <c r="F270" s="10" t="s">
        <v>30</v>
      </c>
      <c r="G270" s="11" t="s">
        <v>31</v>
      </c>
      <c r="H270" s="15">
        <v>488494</v>
      </c>
      <c r="I270" s="15">
        <v>488494</v>
      </c>
      <c r="J270" s="3">
        <f t="shared" si="11"/>
        <v>100</v>
      </c>
      <c r="K270" s="9"/>
      <c r="L270" s="8"/>
    </row>
    <row r="271" spans="1:12" ht="15.75" customHeight="1">
      <c r="A271" s="150"/>
      <c r="B271" s="51"/>
      <c r="C271" s="52"/>
      <c r="D271" s="52"/>
      <c r="E271" s="60"/>
      <c r="F271" s="10" t="s">
        <v>91</v>
      </c>
      <c r="G271" s="4" t="s">
        <v>1</v>
      </c>
      <c r="H271" s="38" t="s">
        <v>331</v>
      </c>
      <c r="I271" s="38" t="s">
        <v>331</v>
      </c>
      <c r="J271" s="3">
        <f t="shared" si="11"/>
        <v>100</v>
      </c>
      <c r="K271" s="9"/>
      <c r="L271" s="8"/>
    </row>
    <row r="272" spans="1:12" ht="23.25" customHeight="1">
      <c r="A272" s="150"/>
      <c r="B272" s="51"/>
      <c r="C272" s="52"/>
      <c r="D272" s="52"/>
      <c r="E272" s="60"/>
      <c r="F272" s="10" t="s">
        <v>92</v>
      </c>
      <c r="G272" s="4" t="s">
        <v>93</v>
      </c>
      <c r="H272" s="38" t="s">
        <v>332</v>
      </c>
      <c r="I272" s="38" t="s">
        <v>334</v>
      </c>
      <c r="J272" s="3">
        <f t="shared" si="11"/>
        <v>100.36231884057972</v>
      </c>
      <c r="K272" s="9"/>
      <c r="L272" s="8"/>
    </row>
    <row r="273" spans="1:12" ht="15.75" customHeight="1">
      <c r="A273" s="150"/>
      <c r="B273" s="51"/>
      <c r="C273" s="52"/>
      <c r="D273" s="72"/>
      <c r="E273" s="60"/>
      <c r="F273" s="42" t="s">
        <v>94</v>
      </c>
      <c r="G273" s="11" t="s">
        <v>1</v>
      </c>
      <c r="H273" s="11">
        <v>5465</v>
      </c>
      <c r="I273" s="11">
        <v>5465</v>
      </c>
      <c r="J273" s="3">
        <f t="shared" si="11"/>
        <v>100</v>
      </c>
      <c r="K273" s="11"/>
      <c r="L273" s="4"/>
    </row>
    <row r="274" spans="1:12" ht="48">
      <c r="A274" s="150"/>
      <c r="B274" s="51"/>
      <c r="C274" s="52"/>
      <c r="D274" s="72"/>
      <c r="E274" s="60"/>
      <c r="F274" s="10" t="s">
        <v>333</v>
      </c>
      <c r="G274" s="11" t="s">
        <v>1</v>
      </c>
      <c r="H274" s="11">
        <v>2</v>
      </c>
      <c r="I274" s="11">
        <v>2</v>
      </c>
      <c r="J274" s="3">
        <f t="shared" si="11"/>
        <v>100</v>
      </c>
      <c r="K274" s="11"/>
      <c r="L274" s="4"/>
    </row>
    <row r="275" spans="1:12" ht="36">
      <c r="A275" s="150"/>
      <c r="B275" s="51"/>
      <c r="C275" s="52"/>
      <c r="D275" s="72"/>
      <c r="E275" s="60"/>
      <c r="F275" s="10" t="s">
        <v>335</v>
      </c>
      <c r="G275" s="11" t="s">
        <v>1</v>
      </c>
      <c r="H275" s="11">
        <v>3</v>
      </c>
      <c r="I275" s="11">
        <v>3</v>
      </c>
      <c r="J275" s="3">
        <f t="shared" si="11"/>
        <v>100</v>
      </c>
      <c r="K275" s="11"/>
      <c r="L275" s="4"/>
    </row>
    <row r="276" spans="1:12" ht="36">
      <c r="A276" s="157"/>
      <c r="B276" s="51"/>
      <c r="C276" s="52"/>
      <c r="D276" s="72"/>
      <c r="E276" s="60"/>
      <c r="F276" s="10" t="s">
        <v>336</v>
      </c>
      <c r="G276" s="11" t="s">
        <v>1</v>
      </c>
      <c r="H276" s="11">
        <v>2</v>
      </c>
      <c r="I276" s="11">
        <v>2</v>
      </c>
      <c r="J276" s="3">
        <f t="shared" si="11"/>
        <v>100</v>
      </c>
      <c r="K276" s="11"/>
      <c r="L276" s="4"/>
    </row>
    <row r="277" spans="1:12" ht="21.75" customHeight="1">
      <c r="A277" s="149" t="s">
        <v>337</v>
      </c>
      <c r="B277" s="62" t="s">
        <v>2</v>
      </c>
      <c r="C277" s="70">
        <f>C278+C279</f>
        <v>4645.93</v>
      </c>
      <c r="D277" s="70">
        <f>D278+D279</f>
        <v>4629.950000000001</v>
      </c>
      <c r="E277" s="70">
        <f>D277/C277*100</f>
        <v>99.65604303121228</v>
      </c>
      <c r="F277" s="14" t="s">
        <v>2</v>
      </c>
      <c r="G277" s="5"/>
      <c r="H277" s="3"/>
      <c r="I277" s="3"/>
      <c r="J277" s="19">
        <f>(J278+J279+J280+J281+J282+J283+J284+J285+J287+J288+J286)/11</f>
        <v>100</v>
      </c>
      <c r="K277" s="12">
        <f>J277/E277</f>
        <v>1.0034514411602715</v>
      </c>
      <c r="L277" s="5" t="s">
        <v>4</v>
      </c>
    </row>
    <row r="278" spans="1:12" ht="19.5" customHeight="1">
      <c r="A278" s="150"/>
      <c r="B278" s="51" t="s">
        <v>21</v>
      </c>
      <c r="C278" s="52">
        <v>2436.13</v>
      </c>
      <c r="D278" s="52">
        <v>2420.15</v>
      </c>
      <c r="E278" s="60">
        <f>D278/C278*100</f>
        <v>99.34404157413603</v>
      </c>
      <c r="F278" s="10" t="s">
        <v>123</v>
      </c>
      <c r="G278" s="11" t="s">
        <v>1</v>
      </c>
      <c r="H278" s="15">
        <v>3803</v>
      </c>
      <c r="I278" s="15">
        <v>3803</v>
      </c>
      <c r="J278" s="3">
        <f aca="true" t="shared" si="12" ref="J278:J288">I278/H278*100</f>
        <v>100</v>
      </c>
      <c r="K278" s="9"/>
      <c r="L278" s="8"/>
    </row>
    <row r="279" spans="1:12" ht="18" customHeight="1">
      <c r="A279" s="150"/>
      <c r="B279" s="51" t="s">
        <v>10</v>
      </c>
      <c r="C279" s="52">
        <v>2209.8</v>
      </c>
      <c r="D279" s="52">
        <v>2209.8</v>
      </c>
      <c r="E279" s="60">
        <f>D279/C279*100</f>
        <v>100</v>
      </c>
      <c r="F279" s="10" t="s">
        <v>34</v>
      </c>
      <c r="G279" s="11" t="s">
        <v>1</v>
      </c>
      <c r="H279" s="15">
        <v>11089</v>
      </c>
      <c r="I279" s="15">
        <v>11089</v>
      </c>
      <c r="J279" s="3">
        <f t="shared" si="12"/>
        <v>100</v>
      </c>
      <c r="K279" s="9"/>
      <c r="L279" s="5"/>
    </row>
    <row r="280" spans="1:12" ht="16.5" customHeight="1">
      <c r="A280" s="150"/>
      <c r="B280" s="55"/>
      <c r="C280" s="52"/>
      <c r="D280" s="72"/>
      <c r="E280" s="55"/>
      <c r="F280" s="10" t="s">
        <v>35</v>
      </c>
      <c r="G280" s="11" t="s">
        <v>1</v>
      </c>
      <c r="H280" s="15">
        <v>3605</v>
      </c>
      <c r="I280" s="15">
        <v>3605</v>
      </c>
      <c r="J280" s="3">
        <f t="shared" si="12"/>
        <v>100</v>
      </c>
      <c r="K280" s="9"/>
      <c r="L280" s="8"/>
    </row>
    <row r="281" spans="1:12" ht="16.5" customHeight="1">
      <c r="A281" s="150"/>
      <c r="B281" s="55"/>
      <c r="C281" s="52"/>
      <c r="D281" s="72"/>
      <c r="E281" s="55"/>
      <c r="F281" s="10" t="s">
        <v>36</v>
      </c>
      <c r="G281" s="4" t="s">
        <v>1</v>
      </c>
      <c r="H281" s="15">
        <v>50</v>
      </c>
      <c r="I281" s="15">
        <v>50</v>
      </c>
      <c r="J281" s="3">
        <f t="shared" si="12"/>
        <v>100</v>
      </c>
      <c r="K281" s="9"/>
      <c r="L281" s="8"/>
    </row>
    <row r="282" spans="1:12" ht="15" customHeight="1">
      <c r="A282" s="150"/>
      <c r="B282" s="55"/>
      <c r="C282" s="52"/>
      <c r="D282" s="72"/>
      <c r="E282" s="55"/>
      <c r="F282" s="10" t="s">
        <v>37</v>
      </c>
      <c r="G282" s="4" t="s">
        <v>1</v>
      </c>
      <c r="H282" s="15">
        <v>11089</v>
      </c>
      <c r="I282" s="15">
        <v>11089</v>
      </c>
      <c r="J282" s="3">
        <f t="shared" si="12"/>
        <v>100</v>
      </c>
      <c r="K282" s="9"/>
      <c r="L282" s="8"/>
    </row>
    <row r="283" spans="1:12" ht="16.5" customHeight="1">
      <c r="A283" s="150"/>
      <c r="B283" s="55"/>
      <c r="C283" s="52"/>
      <c r="D283" s="72"/>
      <c r="E283" s="55"/>
      <c r="F283" s="10" t="s">
        <v>38</v>
      </c>
      <c r="G283" s="4" t="s">
        <v>1</v>
      </c>
      <c r="H283" s="15">
        <v>18</v>
      </c>
      <c r="I283" s="15">
        <v>18</v>
      </c>
      <c r="J283" s="3">
        <f t="shared" si="12"/>
        <v>100</v>
      </c>
      <c r="K283" s="9"/>
      <c r="L283" s="5"/>
    </row>
    <row r="284" spans="1:12" ht="15.75" customHeight="1">
      <c r="A284" s="150"/>
      <c r="B284" s="55"/>
      <c r="C284" s="52"/>
      <c r="D284" s="72"/>
      <c r="E284" s="55"/>
      <c r="F284" s="10" t="s">
        <v>39</v>
      </c>
      <c r="G284" s="4" t="s">
        <v>1</v>
      </c>
      <c r="H284" s="15">
        <v>9</v>
      </c>
      <c r="I284" s="15">
        <v>9</v>
      </c>
      <c r="J284" s="3">
        <f t="shared" si="12"/>
        <v>100</v>
      </c>
      <c r="K284" s="9"/>
      <c r="L284" s="4"/>
    </row>
    <row r="285" spans="1:12" ht="16.5" customHeight="1">
      <c r="A285" s="150"/>
      <c r="B285" s="55"/>
      <c r="C285" s="52"/>
      <c r="D285" s="72"/>
      <c r="E285" s="55"/>
      <c r="F285" s="10" t="s">
        <v>95</v>
      </c>
      <c r="G285" s="4" t="s">
        <v>96</v>
      </c>
      <c r="H285" s="38" t="s">
        <v>338</v>
      </c>
      <c r="I285" s="38" t="s">
        <v>338</v>
      </c>
      <c r="J285" s="3">
        <v>100</v>
      </c>
      <c r="K285" s="9"/>
      <c r="L285" s="4"/>
    </row>
    <row r="286" spans="1:12" ht="24">
      <c r="A286" s="150"/>
      <c r="B286" s="55"/>
      <c r="C286" s="52"/>
      <c r="D286" s="72"/>
      <c r="E286" s="55"/>
      <c r="F286" s="10" t="s">
        <v>97</v>
      </c>
      <c r="G286" s="4" t="s">
        <v>0</v>
      </c>
      <c r="H286" s="38" t="s">
        <v>339</v>
      </c>
      <c r="I286" s="38" t="s">
        <v>339</v>
      </c>
      <c r="J286" s="3">
        <v>100</v>
      </c>
      <c r="K286" s="9"/>
      <c r="L286" s="4"/>
    </row>
    <row r="287" spans="1:12" ht="26.25" customHeight="1">
      <c r="A287" s="150"/>
      <c r="B287" s="55"/>
      <c r="C287" s="52"/>
      <c r="D287" s="72"/>
      <c r="E287" s="55"/>
      <c r="F287" s="10" t="s">
        <v>98</v>
      </c>
      <c r="G287" s="4" t="s">
        <v>1</v>
      </c>
      <c r="H287" s="38" t="s">
        <v>340</v>
      </c>
      <c r="I287" s="38" t="s">
        <v>340</v>
      </c>
      <c r="J287" s="3">
        <f t="shared" si="12"/>
        <v>100</v>
      </c>
      <c r="K287" s="9"/>
      <c r="L287" s="4"/>
    </row>
    <row r="288" spans="1:12" ht="27" customHeight="1">
      <c r="A288" s="157"/>
      <c r="B288" s="55"/>
      <c r="C288" s="52"/>
      <c r="D288" s="72"/>
      <c r="E288" s="55"/>
      <c r="F288" s="10" t="s">
        <v>341</v>
      </c>
      <c r="G288" s="4" t="s">
        <v>1</v>
      </c>
      <c r="H288" s="38" t="s">
        <v>71</v>
      </c>
      <c r="I288" s="38" t="s">
        <v>71</v>
      </c>
      <c r="J288" s="3">
        <f t="shared" si="12"/>
        <v>100</v>
      </c>
      <c r="K288" s="9"/>
      <c r="L288" s="4"/>
    </row>
    <row r="289" spans="1:12" ht="26.25" customHeight="1">
      <c r="A289" s="149" t="s">
        <v>343</v>
      </c>
      <c r="B289" s="62" t="s">
        <v>2</v>
      </c>
      <c r="C289" s="70">
        <f>C290+C291+C292</f>
        <v>25013.840000000004</v>
      </c>
      <c r="D289" s="70">
        <f>D290+D291+D292</f>
        <v>24895.68</v>
      </c>
      <c r="E289" s="70">
        <f>D289/C289*100</f>
        <v>99.52762150873275</v>
      </c>
      <c r="F289" s="14" t="s">
        <v>2</v>
      </c>
      <c r="G289" s="5"/>
      <c r="H289" s="3"/>
      <c r="I289" s="3"/>
      <c r="J289" s="14">
        <f>(J290+J291+J292+J293+J294+J295)/6</f>
        <v>100</v>
      </c>
      <c r="K289" s="29">
        <v>1</v>
      </c>
      <c r="L289" s="5" t="s">
        <v>22</v>
      </c>
    </row>
    <row r="290" spans="1:12" ht="24">
      <c r="A290" s="150"/>
      <c r="B290" s="51" t="s">
        <v>21</v>
      </c>
      <c r="C290" s="52">
        <v>16010.04</v>
      </c>
      <c r="D290" s="52">
        <v>15891.88</v>
      </c>
      <c r="E290" s="52">
        <f>D290/C290*100</f>
        <v>99.26196311814336</v>
      </c>
      <c r="F290" s="10" t="s">
        <v>124</v>
      </c>
      <c r="G290" s="11" t="s">
        <v>1</v>
      </c>
      <c r="H290" s="15">
        <v>1962</v>
      </c>
      <c r="I290" s="15">
        <v>1962</v>
      </c>
      <c r="J290" s="3">
        <f aca="true" t="shared" si="13" ref="J290:J295">I290/H290*100</f>
        <v>100</v>
      </c>
      <c r="K290" s="9"/>
      <c r="L290" s="4"/>
    </row>
    <row r="291" spans="1:12" ht="20.25" customHeight="1">
      <c r="A291" s="150"/>
      <c r="B291" s="51" t="s">
        <v>10</v>
      </c>
      <c r="C291" s="52">
        <v>5736.15</v>
      </c>
      <c r="D291" s="52">
        <v>5736.15</v>
      </c>
      <c r="E291" s="52">
        <f>D291/C291*100</f>
        <v>100</v>
      </c>
      <c r="F291" s="10" t="s">
        <v>342</v>
      </c>
      <c r="G291" s="11">
        <v>300</v>
      </c>
      <c r="H291" s="15">
        <v>300</v>
      </c>
      <c r="I291" s="15">
        <v>300</v>
      </c>
      <c r="J291" s="3">
        <f t="shared" si="13"/>
        <v>100</v>
      </c>
      <c r="K291" s="9"/>
      <c r="L291" s="5"/>
    </row>
    <row r="292" spans="1:12" ht="36">
      <c r="A292" s="150"/>
      <c r="B292" s="51" t="s">
        <v>9</v>
      </c>
      <c r="C292" s="52">
        <v>3267.65</v>
      </c>
      <c r="D292" s="52">
        <v>3267.65</v>
      </c>
      <c r="E292" s="52">
        <f>D292/C292*100</f>
        <v>100</v>
      </c>
      <c r="F292" s="10" t="s">
        <v>125</v>
      </c>
      <c r="G292" s="11" t="s">
        <v>0</v>
      </c>
      <c r="H292" s="15">
        <v>25</v>
      </c>
      <c r="I292" s="15">
        <v>25</v>
      </c>
      <c r="J292" s="3">
        <f t="shared" si="13"/>
        <v>100</v>
      </c>
      <c r="K292" s="9"/>
      <c r="L292" s="8"/>
    </row>
    <row r="293" spans="1:12" ht="18.75" customHeight="1">
      <c r="A293" s="150"/>
      <c r="B293" s="55"/>
      <c r="C293" s="52"/>
      <c r="D293" s="72"/>
      <c r="E293" s="55"/>
      <c r="F293" s="10" t="s">
        <v>91</v>
      </c>
      <c r="G293" s="11" t="s">
        <v>96</v>
      </c>
      <c r="H293" s="38" t="s">
        <v>344</v>
      </c>
      <c r="I293" s="38" t="s">
        <v>344</v>
      </c>
      <c r="J293" s="3">
        <f t="shared" si="13"/>
        <v>100</v>
      </c>
      <c r="K293" s="9"/>
      <c r="L293" s="8"/>
    </row>
    <row r="294" spans="1:12" ht="24">
      <c r="A294" s="157"/>
      <c r="B294" s="55"/>
      <c r="C294" s="52"/>
      <c r="D294" s="72"/>
      <c r="E294" s="55"/>
      <c r="F294" s="10" t="s">
        <v>92</v>
      </c>
      <c r="G294" s="11" t="s">
        <v>0</v>
      </c>
      <c r="H294" s="38" t="s">
        <v>345</v>
      </c>
      <c r="I294" s="38" t="s">
        <v>345</v>
      </c>
      <c r="J294" s="3">
        <f t="shared" si="13"/>
        <v>100</v>
      </c>
      <c r="K294" s="9"/>
      <c r="L294" s="8"/>
    </row>
    <row r="295" spans="1:12" ht="36">
      <c r="A295" s="83"/>
      <c r="B295" s="55"/>
      <c r="C295" s="52"/>
      <c r="D295" s="72"/>
      <c r="E295" s="55"/>
      <c r="F295" s="10" t="s">
        <v>346</v>
      </c>
      <c r="G295" s="11" t="s">
        <v>1</v>
      </c>
      <c r="H295" s="38" t="s">
        <v>126</v>
      </c>
      <c r="I295" s="38" t="s">
        <v>126</v>
      </c>
      <c r="J295" s="3">
        <f t="shared" si="13"/>
        <v>100</v>
      </c>
      <c r="K295" s="9"/>
      <c r="L295" s="8"/>
    </row>
    <row r="296" spans="1:12" ht="17.25" customHeight="1">
      <c r="A296" s="167" t="s">
        <v>347</v>
      </c>
      <c r="B296" s="62" t="s">
        <v>2</v>
      </c>
      <c r="C296" s="70">
        <f>C297+C298</f>
        <v>2848.56</v>
      </c>
      <c r="D296" s="70">
        <f>D297+D298</f>
        <v>2846.84</v>
      </c>
      <c r="E296" s="70">
        <f>D296/C296*100</f>
        <v>99.93961861431741</v>
      </c>
      <c r="F296" s="14" t="s">
        <v>2</v>
      </c>
      <c r="G296" s="5"/>
      <c r="H296" s="13"/>
      <c r="I296" s="13"/>
      <c r="J296" s="29">
        <f>(J297+J298+J299+J300+J301)/5</f>
        <v>100</v>
      </c>
      <c r="K296" s="12">
        <f>J296/E296</f>
        <v>1.0006041786682778</v>
      </c>
      <c r="L296" s="5" t="s">
        <v>4</v>
      </c>
    </row>
    <row r="297" spans="1:12" ht="24.75" customHeight="1">
      <c r="A297" s="168"/>
      <c r="B297" s="51" t="s">
        <v>21</v>
      </c>
      <c r="C297" s="52">
        <v>2848.56</v>
      </c>
      <c r="D297" s="52">
        <v>2846.84</v>
      </c>
      <c r="E297" s="52">
        <f>D297/C297*100</f>
        <v>99.93961861431741</v>
      </c>
      <c r="F297" s="10" t="s">
        <v>99</v>
      </c>
      <c r="G297" s="11" t="s">
        <v>1</v>
      </c>
      <c r="H297" s="38" t="s">
        <v>175</v>
      </c>
      <c r="I297" s="38" t="s">
        <v>175</v>
      </c>
      <c r="J297" s="13">
        <f>I297/H297*100</f>
        <v>100</v>
      </c>
      <c r="K297" s="18"/>
      <c r="L297" s="18"/>
    </row>
    <row r="298" spans="1:12" ht="24.75" customHeight="1">
      <c r="A298" s="168"/>
      <c r="B298" s="51"/>
      <c r="C298" s="52"/>
      <c r="D298" s="52"/>
      <c r="E298" s="52"/>
      <c r="F298" s="10" t="s">
        <v>100</v>
      </c>
      <c r="G298" s="11" t="s">
        <v>1</v>
      </c>
      <c r="H298" s="38" t="s">
        <v>177</v>
      </c>
      <c r="I298" s="38" t="s">
        <v>177</v>
      </c>
      <c r="J298" s="13">
        <f>I298/H298*100</f>
        <v>100</v>
      </c>
      <c r="K298" s="9"/>
      <c r="L298" s="8"/>
    </row>
    <row r="299" spans="1:12" ht="25.5" customHeight="1">
      <c r="A299" s="168"/>
      <c r="B299" s="51"/>
      <c r="C299" s="52"/>
      <c r="D299" s="52"/>
      <c r="E299" s="52"/>
      <c r="F299" s="10" t="s">
        <v>101</v>
      </c>
      <c r="G299" s="11" t="s">
        <v>1</v>
      </c>
      <c r="H299" s="38" t="s">
        <v>348</v>
      </c>
      <c r="I299" s="38" t="s">
        <v>348</v>
      </c>
      <c r="J299" s="13">
        <f>I299/H299*100</f>
        <v>100</v>
      </c>
      <c r="K299" s="9"/>
      <c r="L299" s="8"/>
    </row>
    <row r="300" spans="1:12" ht="49.5" customHeight="1">
      <c r="A300" s="168"/>
      <c r="B300" s="51"/>
      <c r="C300" s="52"/>
      <c r="D300" s="52"/>
      <c r="E300" s="52"/>
      <c r="F300" s="10" t="s">
        <v>349</v>
      </c>
      <c r="G300" s="11" t="s">
        <v>1</v>
      </c>
      <c r="H300" s="38">
        <v>1</v>
      </c>
      <c r="I300" s="38">
        <v>1</v>
      </c>
      <c r="J300" s="13">
        <f>I300/H300*100</f>
        <v>100</v>
      </c>
      <c r="K300" s="9"/>
      <c r="L300" s="8"/>
    </row>
    <row r="301" spans="1:12" ht="36">
      <c r="A301" s="169"/>
      <c r="B301" s="51"/>
      <c r="C301" s="52"/>
      <c r="D301" s="52"/>
      <c r="E301" s="52"/>
      <c r="F301" s="10" t="s">
        <v>176</v>
      </c>
      <c r="G301" s="11" t="s">
        <v>1</v>
      </c>
      <c r="H301" s="38" t="s">
        <v>177</v>
      </c>
      <c r="I301" s="38" t="s">
        <v>177</v>
      </c>
      <c r="J301" s="13">
        <f>I301/H301*100</f>
        <v>100</v>
      </c>
      <c r="K301" s="9"/>
      <c r="L301" s="8"/>
    </row>
    <row r="302" spans="1:12" ht="14.25" customHeight="1">
      <c r="A302" s="167" t="s">
        <v>305</v>
      </c>
      <c r="B302" s="62" t="s">
        <v>2</v>
      </c>
      <c r="C302" s="70">
        <f>C303</f>
        <v>698.82</v>
      </c>
      <c r="D302" s="70">
        <f>D303</f>
        <v>695.18</v>
      </c>
      <c r="E302" s="70">
        <f>D302/C302*100</f>
        <v>99.47912194842733</v>
      </c>
      <c r="F302" s="14" t="s">
        <v>2</v>
      </c>
      <c r="G302" s="5"/>
      <c r="H302" s="3"/>
      <c r="I302" s="3"/>
      <c r="J302" s="14">
        <f>(J303+J304+J305)/3</f>
        <v>100</v>
      </c>
      <c r="K302" s="29">
        <f>J302/E302</f>
        <v>1.0052360539716334</v>
      </c>
      <c r="L302" s="5" t="s">
        <v>4</v>
      </c>
    </row>
    <row r="303" spans="1:12" ht="48">
      <c r="A303" s="168"/>
      <c r="B303" s="51" t="s">
        <v>21</v>
      </c>
      <c r="C303" s="52">
        <v>698.82</v>
      </c>
      <c r="D303" s="52">
        <v>695.18</v>
      </c>
      <c r="E303" s="52">
        <f>D303/C303*100</f>
        <v>99.47912194842733</v>
      </c>
      <c r="F303" s="10" t="s">
        <v>87</v>
      </c>
      <c r="G303" s="11" t="s">
        <v>1</v>
      </c>
      <c r="H303" s="11">
        <v>1</v>
      </c>
      <c r="I303" s="11">
        <v>1</v>
      </c>
      <c r="J303" s="11">
        <f>I303/H303*100</f>
        <v>100</v>
      </c>
      <c r="K303" s="43"/>
      <c r="L303" s="8"/>
    </row>
    <row r="304" spans="1:12" ht="72">
      <c r="A304" s="168"/>
      <c r="B304" s="51"/>
      <c r="C304" s="52"/>
      <c r="D304" s="52"/>
      <c r="E304" s="52"/>
      <c r="F304" s="10" t="s">
        <v>145</v>
      </c>
      <c r="G304" s="11" t="s">
        <v>88</v>
      </c>
      <c r="H304" s="11">
        <v>1</v>
      </c>
      <c r="I304" s="11">
        <v>1</v>
      </c>
      <c r="J304" s="11">
        <f>I304/H304*100</f>
        <v>100</v>
      </c>
      <c r="K304" s="43"/>
      <c r="L304" s="8"/>
    </row>
    <row r="305" spans="1:12" ht="36">
      <c r="A305" s="169"/>
      <c r="B305" s="51"/>
      <c r="C305" s="52"/>
      <c r="D305" s="52"/>
      <c r="E305" s="52"/>
      <c r="F305" s="10" t="s">
        <v>146</v>
      </c>
      <c r="G305" s="11" t="s">
        <v>88</v>
      </c>
      <c r="H305" s="11">
        <v>1</v>
      </c>
      <c r="I305" s="11">
        <v>1</v>
      </c>
      <c r="J305" s="11">
        <f>I305/H305*100</f>
        <v>100</v>
      </c>
      <c r="K305" s="43"/>
      <c r="L305" s="8"/>
    </row>
    <row r="306" spans="1:12" ht="15">
      <c r="A306" s="177" t="s">
        <v>350</v>
      </c>
      <c r="B306" s="178"/>
      <c r="C306" s="179">
        <f>C307+C308+C309+C310</f>
        <v>1672418.7599999998</v>
      </c>
      <c r="D306" s="179">
        <f>D307+D308+D309+D310</f>
        <v>1619717.8499999996</v>
      </c>
      <c r="E306" s="180"/>
      <c r="F306" s="92"/>
      <c r="G306" s="9"/>
      <c r="H306" s="9"/>
      <c r="I306" s="9"/>
      <c r="J306" s="9"/>
      <c r="K306" s="9"/>
      <c r="L306" s="8"/>
    </row>
    <row r="307" spans="1:12" ht="15">
      <c r="A307" s="181"/>
      <c r="B307" s="182" t="s">
        <v>21</v>
      </c>
      <c r="C307" s="180">
        <f>C8+C37+C45+C52+C59+C62+C67+C71+C75+C97+C102+C115+C117+C121+C127+C134+C138+C143+C148+C152+C159+C166+C170+C174+C180+C189+C193+C212+C217+C220+C230+C234+C303</f>
        <v>468190.76999999996</v>
      </c>
      <c r="D307" s="180">
        <f>D8+D37+D45+D52+D59+D62+D67+D71+D75+D97+D102+D115+D117+D121+D127+D134+D138+D143+D148+D152+D159+D166+D170+D174+D180+D189+D193+D212+D217+D220+D230+D234+D303</f>
        <v>418773.26999999984</v>
      </c>
      <c r="E307" s="180"/>
      <c r="F307" s="9"/>
      <c r="G307" s="9"/>
      <c r="H307" s="9"/>
      <c r="I307" s="9"/>
      <c r="J307" s="9"/>
      <c r="K307" s="9"/>
      <c r="L307" s="8"/>
    </row>
    <row r="308" spans="1:12" ht="15">
      <c r="A308" s="181"/>
      <c r="B308" s="182" t="s">
        <v>10</v>
      </c>
      <c r="C308" s="180">
        <f>C9+C38+C46+C53+C60+C63+C72+C76+C98+C103+C122+C128+C149+C160+C171+C175+C181+C194+C236</f>
        <v>1080920.5</v>
      </c>
      <c r="D308" s="180">
        <f>D9+D38+D46+D53+D60+D63+D72+D76+D98+D103+D122+D128+D149+D160+D171+D175+D181+D194+D236</f>
        <v>1077637.14</v>
      </c>
      <c r="E308" s="180"/>
      <c r="F308" s="9"/>
      <c r="G308" s="92"/>
      <c r="H308" s="92"/>
      <c r="I308" s="9"/>
      <c r="J308" s="9"/>
      <c r="K308" s="9"/>
      <c r="L308" s="8"/>
    </row>
    <row r="309" spans="1:12" ht="15">
      <c r="A309" s="181"/>
      <c r="B309" s="182" t="s">
        <v>9</v>
      </c>
      <c r="C309" s="180">
        <f>C10+C73+C77+C129+C172+C235</f>
        <v>117809.10999999999</v>
      </c>
      <c r="D309" s="180">
        <f>D10+D73+D77+D129+D172+D235</f>
        <v>117809.06</v>
      </c>
      <c r="E309" s="180"/>
      <c r="F309" s="183"/>
      <c r="G309" s="9"/>
      <c r="H309" s="9"/>
      <c r="I309" s="9"/>
      <c r="J309" s="9"/>
      <c r="K309" s="9"/>
      <c r="L309" s="8"/>
    </row>
    <row r="310" spans="1:12" ht="15">
      <c r="A310" s="181"/>
      <c r="B310" s="182" t="s">
        <v>53</v>
      </c>
      <c r="C310" s="180">
        <f>C11+C39</f>
        <v>5498.38</v>
      </c>
      <c r="D310" s="180">
        <f>D11+D39</f>
        <v>5498.38</v>
      </c>
      <c r="E310" s="180"/>
      <c r="F310" s="9"/>
      <c r="G310" s="9"/>
      <c r="H310" s="9"/>
      <c r="I310" s="9"/>
      <c r="J310" s="9"/>
      <c r="K310" s="9"/>
      <c r="L310" s="8"/>
    </row>
    <row r="311" spans="3:5" ht="12">
      <c r="C311" s="85"/>
      <c r="D311" s="85"/>
      <c r="E311" s="59"/>
    </row>
    <row r="312" spans="3:4" ht="12">
      <c r="C312" s="59"/>
      <c r="D312" s="59"/>
    </row>
    <row r="314" spans="3:4" ht="12">
      <c r="C314" s="59"/>
      <c r="D314" s="59"/>
    </row>
  </sheetData>
  <sheetProtection/>
  <mergeCells count="73">
    <mergeCell ref="K153:L153"/>
    <mergeCell ref="A188:A191"/>
    <mergeCell ref="A101:A106"/>
    <mergeCell ref="A70:A73"/>
    <mergeCell ref="A173:A178"/>
    <mergeCell ref="A114:A115"/>
    <mergeCell ref="A107:A110"/>
    <mergeCell ref="A120:A124"/>
    <mergeCell ref="A133:A136"/>
    <mergeCell ref="A66:A69"/>
    <mergeCell ref="A224:A228"/>
    <mergeCell ref="A219:A223"/>
    <mergeCell ref="A207:A210"/>
    <mergeCell ref="A302:A305"/>
    <mergeCell ref="A233:A250"/>
    <mergeCell ref="A126:A132"/>
    <mergeCell ref="A192:A199"/>
    <mergeCell ref="A254:A263"/>
    <mergeCell ref="A289:A294"/>
    <mergeCell ref="A169:A172"/>
    <mergeCell ref="A201:A206"/>
    <mergeCell ref="A296:A301"/>
    <mergeCell ref="A211:A213"/>
    <mergeCell ref="A277:A288"/>
    <mergeCell ref="A232:L232"/>
    <mergeCell ref="A158:A164"/>
    <mergeCell ref="A165:A168"/>
    <mergeCell ref="A141:L141"/>
    <mergeCell ref="A151:A157"/>
    <mergeCell ref="A251:A252"/>
    <mergeCell ref="A179:A187"/>
    <mergeCell ref="A147:A150"/>
    <mergeCell ref="A229:A230"/>
    <mergeCell ref="L4:L5"/>
    <mergeCell ref="F4:F5"/>
    <mergeCell ref="A125:L125"/>
    <mergeCell ref="A81:A83"/>
    <mergeCell ref="A6:L6"/>
    <mergeCell ref="H4:H5"/>
    <mergeCell ref="A119:L119"/>
    <mergeCell ref="A74:A77"/>
    <mergeCell ref="K11:L11"/>
    <mergeCell ref="A7:A35"/>
    <mergeCell ref="A216:A218"/>
    <mergeCell ref="A36:A43"/>
    <mergeCell ref="A58:A60"/>
    <mergeCell ref="A84:A87"/>
    <mergeCell ref="K214:L214"/>
    <mergeCell ref="A267:A276"/>
    <mergeCell ref="C224:D224"/>
    <mergeCell ref="A96:A99"/>
    <mergeCell ref="A137:A140"/>
    <mergeCell ref="A51:A56"/>
    <mergeCell ref="A116:A118"/>
    <mergeCell ref="A44:A50"/>
    <mergeCell ref="A142:A146"/>
    <mergeCell ref="C92:D92"/>
    <mergeCell ref="C88:D88"/>
    <mergeCell ref="A61:A65"/>
    <mergeCell ref="A57:L57"/>
    <mergeCell ref="A111:A113"/>
    <mergeCell ref="A88:A91"/>
    <mergeCell ref="A92:A95"/>
    <mergeCell ref="A1:L1"/>
    <mergeCell ref="A2:L2"/>
    <mergeCell ref="A3:K3"/>
    <mergeCell ref="A4:A5"/>
    <mergeCell ref="B4:B5"/>
    <mergeCell ref="J4:J5"/>
    <mergeCell ref="K4:K5"/>
    <mergeCell ref="E4:E5"/>
    <mergeCell ref="G4:G5"/>
    <mergeCell ref="I4:I5"/>
  </mergeCells>
  <printOptions/>
  <pageMargins left="0.15748031496062992" right="0.15748031496062992" top="0.6299212598425197" bottom="0.2362204724409449" header="0" footer="0"/>
  <pageSetup horizontalDpi="600" verticalDpi="600" orientation="landscape" paperSize="9" scale="58" r:id="rId1"/>
  <headerFooter>
    <oddFooter>&amp;CСтраница &amp;P</oddFooter>
  </headerFooter>
  <rowBreaks count="8" manualBreakCount="8">
    <brk id="35" max="255" man="1"/>
    <brk id="46" max="11" man="1"/>
    <brk id="69" max="255" man="1"/>
    <brk id="80" max="255" man="1"/>
    <brk id="102" max="11" man="1"/>
    <brk id="115" max="11" man="1"/>
    <brk id="132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Чернова Ольга Александровна</cp:lastModifiedBy>
  <cp:lastPrinted>2022-04-19T06:00:24Z</cp:lastPrinted>
  <dcterms:created xsi:type="dcterms:W3CDTF">2013-03-27T08:10:18Z</dcterms:created>
  <dcterms:modified xsi:type="dcterms:W3CDTF">2024-04-15T05:08:58Z</dcterms:modified>
  <cp:category/>
  <cp:version/>
  <cp:contentType/>
  <cp:contentStatus/>
</cp:coreProperties>
</file>