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6605" windowHeight="937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<sst xmlns="http://schemas.openxmlformats.org/spreadsheetml/2006/main" count="663" uniqueCount="307">
  <si>
    <t>чел.</t>
  </si>
  <si>
    <t>ед.</t>
  </si>
  <si>
    <t>низкая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</si>
  <si>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</si>
  <si>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</si>
  <si>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</si>
  <si>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</si>
  <si>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</si>
  <si>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</t>
  </si>
  <si>
    <t xml:space="preserve">% 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</si>
  <si>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</si>
  <si>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</si>
  <si>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</si>
  <si>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</si>
  <si>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</si>
  <si>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</si>
  <si>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</si>
  <si>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</si>
  <si>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</si>
  <si>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</si>
  <si>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</si>
  <si>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</si>
  <si>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</si>
  <si>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</si>
  <si>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План 2013 г.</t>
  </si>
  <si>
    <t>Факт 2013 г.</t>
  </si>
  <si>
    <t>План 2013г.</t>
  </si>
  <si>
    <t>Факт 2013г.</t>
  </si>
  <si>
    <t>МЦП "Социальная поддержка населения Усть-Катавского городского округа на 2012-2015гг".</t>
  </si>
  <si>
    <t>ВЦП "Социальное обслуживание населения Усть-Катавского городского округа на 2012-2014гг."</t>
  </si>
  <si>
    <t>МБ</t>
  </si>
  <si>
    <t>1. Количество загородных лагерей</t>
  </si>
  <si>
    <t>2. Численность детей и подростков, отдохнувших в заггородном лагере</t>
  </si>
  <si>
    <t>3. Количество лагерей с дневным пребыванием детей на базе общеобразовательных учреждений</t>
  </si>
  <si>
    <t>4.Численность детей и подростков, отдохнувших в лагерях с дневным  пребыванием</t>
  </si>
  <si>
    <t>5. Количество лагерей с дневным пребыванием детей на базе МУ КЦСОН</t>
  </si>
  <si>
    <t>6.Численность детей и подростков, отдохнувших в лагерях на базе МУ КЦСОН</t>
  </si>
  <si>
    <t>МЦП "Организация летнего отдыха и оздоровления детей и подростков Усть-Катавского городского округа на 2013-2015 годы"</t>
  </si>
  <si>
    <t>МЦП "Поддержка и развитие дошкольного образования в Усть-Катавском городском округе на 2011-2014 годы"</t>
  </si>
  <si>
    <t>1. Количество детей, дополнительно привлеченных всистему дошкольного образования</t>
  </si>
  <si>
    <r>
      <rPr>
        <sz val="9"/>
        <rFont val="Times New Roman"/>
        <family val="1"/>
      </rPr>
      <t>2.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Охват детей (1-7 лет) дошкольным образованием</t>
    </r>
  </si>
  <si>
    <t>3. Охват детей (5-7 лет) дошкольным образованием</t>
  </si>
  <si>
    <t>4. Количество детей из малообеспеченных. Неблагоприятных семей, а также семей, оставшихся в трудной жизненной ситуации</t>
  </si>
  <si>
    <t>МЦП "Формирование и регистрация муниципального имущества Усть-Катавского городского округа на 2012-2014 годы"</t>
  </si>
  <si>
    <t>1. Паспортизация объектов нежилого фонда в общем количестве объектов муниципального нежилого фонда</t>
  </si>
  <si>
    <t>2. Регистрация права муниципальной собственности на объекты нежилого фонда в общем количестве объектов муниципального нежилого фонда</t>
  </si>
  <si>
    <t>3. Постановка на кадастровый учет земельных участков под муниципальными объектами недвижимости и зарегистрированных в ЕГРП</t>
  </si>
  <si>
    <t>4. Проведение кадастровых работ по формированию земельных участков в целях проведения аукционов по продаже права на заключение договоров аренды земельных участков</t>
  </si>
  <si>
    <t>5.Установление границ земельных участков из земель сельскохозяйственного назначения, образуемых в счет невостребованных земельных долей и переданных в муниципальную собственность</t>
  </si>
  <si>
    <t>ВЦП "Социальная поддержка отдельных категорий граждан Усть-катавского городского округа на 2012-2014 годы"</t>
  </si>
  <si>
    <t xml:space="preserve">1.Количество граждан, которым предоставлены меры социальной поддержки </t>
  </si>
  <si>
    <t>2. Количество семей получающих субсидии на оплату жильоя и коммунальных услуг</t>
  </si>
  <si>
    <t>семья</t>
  </si>
  <si>
    <t>3. Количество граждан, имеющих детей, которым назначено ивыплачено ежемесячное пособие на ребенка</t>
  </si>
  <si>
    <t>4. Количество граждан, которым назначено и выплачено единовременное пособие при рождении ребенка</t>
  </si>
  <si>
    <t>5. Количество приемных семей, которым предоставляются социальные гарантии</t>
  </si>
  <si>
    <t>6. Количество детей-сирот и детей, оставшихся без попечения родителей, переданных на воспитание в приемные семьи, которым назначены и выплачены денежные средства на содержание</t>
  </si>
  <si>
    <t>7. Количество детей-сирот, устроенных в семьи граждан</t>
  </si>
  <si>
    <t>1. Оказание адресной социальной помощи малообеспеченным гражданам; гражданам, оказавшимся в трудной жизненной ситуации  в процентном отношении от числа обратившихся</t>
  </si>
  <si>
    <t>2. Количество беременных женщин, прошедших оздоровление и обучение в Школе Матери, в целях профилактики младенческой и детской смертности</t>
  </si>
  <si>
    <t>3. Количество пенсионеров и инвалидов, вовлеченных в клубное движение</t>
  </si>
  <si>
    <t>4. Количество малообеспеченных граждан, получивших помощь через благотворительные акции</t>
  </si>
  <si>
    <t>тыс.куб.м.в год</t>
  </si>
  <si>
    <t>4. Увеличение количества очистных сооружений канализации,осуществляющих качественную очистку стоков</t>
  </si>
  <si>
    <t xml:space="preserve"> высокая</t>
  </si>
  <si>
    <t>ВЦП "Модернизация общего образования на территории Усть-Катавского городского округа на 2013 год"</t>
  </si>
  <si>
    <t>1. Доля школьников, обучающихся по федеральным государственным образовательным стандартам, в общей численности школьников</t>
  </si>
  <si>
    <t>2.  Доля школьников на 1 ступени обучения, бучающихся по федеральным государственным образовательным стандартам, в общей численности школьников на 1 ступени обучения</t>
  </si>
  <si>
    <t>3. Доля школьников на 2 ступени обучения, обучающихся по федеральоным государственными образовательным стандартам, ву общей численности школьников на 2 сиупени обучения</t>
  </si>
  <si>
    <t>4.Доля школьников на 3 ступени обучения, обучающихся по федеральным государственным образовательным стандартам, в общей численности школьников на 3 ступени обучения</t>
  </si>
  <si>
    <t>5. Доля учителей и руководителей общеобразовательных учреждений, прошедших повышение квалификации и профессиональную переподготовку для работы в соответствии с федеральными государственными образовательными стандартами, в общей численности учителей и руководителей</t>
  </si>
  <si>
    <t>6.  Доля общеобразовательных учреждений, осуществляющих дистанционное обучение обучающихся, в общей численности общеобразовательных учреждений</t>
  </si>
  <si>
    <t>7.  Динамика снижения потребления по всем видам топливно-энергетических ресурсов</t>
  </si>
  <si>
    <t>8.  Доля обучающихся в образовательных учреждениях, отвечающих современным требованиям, предъявляемым к условиям образовательного процесса</t>
  </si>
  <si>
    <t>1. Охват питанием воспитанников муниципальных дошкольных образовательных учреждений, получающих денежные средства на питание за счет средств областного бюджета и бюджета УКГО</t>
  </si>
  <si>
    <t>2. Общий охват горячим питанием и буфетной продукцией обучающихся общеобразовательных учреждений во время образовательного процесса</t>
  </si>
  <si>
    <t>Администрация Усть-Катавского городского округа</t>
  </si>
  <si>
    <t>Управление имущественных и земельных отношений</t>
  </si>
  <si>
    <t>МЦП "Чистая вода на территории Усть-Катавского городского округа на 2010-2020 годы"</t>
  </si>
  <si>
    <t>МЦП «Капитальный ремонт многоквартирных домов на территории Усть-Катавского городского округа в 2013 году»</t>
  </si>
  <si>
    <t>МЦП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2011-2013 годы"</t>
  </si>
  <si>
    <t>МЦП "Повышение безопасности дорожного движения в 2011-2013 годы"</t>
  </si>
  <si>
    <t>Вторая МЦП "Переселение в 2012-2013г. Граждан из аваийного жилищного фонда Усть-Катавского городского округа с учетом необходимости развития малоэтажного жилищного строительства"</t>
  </si>
  <si>
    <t>МЦП "Оздоровление экологической обстановки в Усть-Катавском городском округе на 2012-2015 годы"</t>
  </si>
  <si>
    <t>МЦП"Одарённые дети на 2011-2015 годы"</t>
  </si>
  <si>
    <t>МЦП"Безопасность образовательных учреждений по противопожарным мероприятиям на 2011-2013 годы"</t>
  </si>
  <si>
    <t>ВЦП "Развитие системы специального (коррекционного) образования Усть-Катавского городского округа" на 2012-2014 годы</t>
  </si>
  <si>
    <t>ВЦП "Дополнительное образование детей Усть-Катавского городского округа" на 2012-2014 годы</t>
  </si>
  <si>
    <t>ВЦП "Организация и проведение ремонтных работ в образовательных учреждениях Усть-Катавского городского округа"</t>
  </si>
  <si>
    <t>ВЦП "Творческий подход в системе образования и воспитания на 2013 год"</t>
  </si>
  <si>
    <t>Управление инфраструктуы и строительства</t>
  </si>
  <si>
    <t>МЦП "Социальная поддержка инвалидов в Усть-Катавском  городском округе на 2012-2015 годы"</t>
  </si>
  <si>
    <t>ВЦП " Дом, в котором мы живем МКОУ "Детский дом Усть-Катавского городского округа на 2013 год и на плановый период 2014 -2015 г.г."</t>
  </si>
  <si>
    <t>МЦП "Развитие малого и среднего предпринимательства в Ус ть-Катавском городском округе на 2012-2014 годы"</t>
  </si>
  <si>
    <t>ВЦП "Обеспечение безопасности жизнедеятельности населения Усть-Катавского городского округа на 2013-2015 годы"</t>
  </si>
  <si>
    <t>Управление по культуре и молодежной политике</t>
  </si>
  <si>
    <t>МЦП "Организация временного трудоустройства несовершеннолетних граждан в возрасте от 14 до 18 лет в совободное от учёбы время в Усть-Катавском городском округе на 2013-2015гг."</t>
  </si>
  <si>
    <t>ВЦП "Совершенствование организации библиотечного обслуживания в Усть-Катавском городском округе" на 2013-2015 годы</t>
  </si>
  <si>
    <t>ВЦП "Поддержка и развитие музейного дела в Усть-Катавском городском округе на 2013-2015 годы</t>
  </si>
  <si>
    <t>ВЦП"Поддержка и развитие молодых граждан Усть-Катавского городского округа на 2013 год"</t>
  </si>
  <si>
    <t xml:space="preserve">ВЦП "Поддержка и развитие дополнительного образования детей в детских музыкальных школах Усть-Катавского городского округа" на 2013-2015 годы
</t>
  </si>
  <si>
    <t>МЦП "Противодействие злоупотреблению наркотическими средствами и их незаконному обороту" на 2011-2014 годы</t>
  </si>
  <si>
    <t>МЦП "Ремонт дорожно-транспортной инфраструктуры местного значения в Усть-Катавском городском округе на 2011-2013 годы"</t>
  </si>
  <si>
    <t>МЦП "Доступное и комфортное 
жилье гражданам России на территории Усть-Катавского городского округа в 2011-2015 годах"</t>
  </si>
  <si>
    <t>5. Доля учреждений дошкольного образования, работающих по программам нового поколения</t>
  </si>
  <si>
    <t>6. Количество отремонтированных зданий действующих детских садов</t>
  </si>
  <si>
    <r>
      <rPr>
        <sz val="9"/>
        <rFont val="Times New Roman"/>
        <family val="1"/>
      </rPr>
      <t>7.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Доля педагогов учреждений дошкольного образования, имеющих высшее и незаконченное высшее образование</t>
    </r>
  </si>
  <si>
    <t>8. Количествовоспитателей, образовательных учреждений для детей дошкольного и младшего школьного возраста, ведущие воспитательскую работу</t>
  </si>
  <si>
    <t>9.  Количество старших воспитателей, помощников воспитателей, младших воспитателей, музыкальных руководителей,логопедов, медицинских работников МКДОУ, образовательных учреждений для детей дошкольного и младшего школьного возраста, получающие надбавку к заработной плате</t>
  </si>
  <si>
    <t>10.  Количество дополнительно открытых оздоровительных групп</t>
  </si>
  <si>
    <t>11. Количество дополнительно открытых коррекционных групп</t>
  </si>
  <si>
    <t>не было финансирования</t>
  </si>
  <si>
    <t>1. Доля детей в возрасте от 1 года до 7 лет, охваченных услугами дошкольного образования в Усть-Катавском городском округе, в общемнуждающихся в таком образовании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</si>
  <si>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,(в том числе с использованием дистанционных образовательных технологий), в общей численностидетей с ограниченными возможностями здоровья и детей-инвалидов школьного возраста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</si>
  <si>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</si>
  <si>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4. Доля педагогических работников в возрасте до 30 лет, работающих в муниципальных общеобразовательных учреждениях, специальных ,(коррекционных)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</si>
  <si>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5. 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военнщ-патриотической направленностей в общем количестве участников всероссийских мероприятий среди обучающихся, реализующих программы начального, основного, среднего ,(щполного) общего и дополнительного общего образованияы</t>
  </si>
  <si>
    <t>6. 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 учреждениях</t>
  </si>
  <si>
    <t>МЦП Развитие образования в Усть-Катавском городском округе на 2013-2015 годы"</t>
  </si>
  <si>
    <t>2. Увеличить долю школьников сдавших ЕГЭ, от числа выпускников, участвовавших в ЕГЭ</t>
  </si>
  <si>
    <t>4. Снижение потребления по всем видам топливно-энергетических ресурсов</t>
  </si>
  <si>
    <t>5. Доля школьников, которым предоставленно общедоступное и бесплатное мначальное общее, основное общее, среднее ,(полное) общее образование  по основным общеобразовательным программам</t>
  </si>
  <si>
    <t>1. Снижение потерь в водоразводящих сетях при  подаче воды потребителям</t>
  </si>
  <si>
    <t xml:space="preserve">2. Увеличение мощномтей систем хозяйственно-питьевого водоснабжения </t>
  </si>
  <si>
    <t>3. Организация зон санитарной охраны на водных объектах, предназначенных для целей питьевого водоснабжения</t>
  </si>
  <si>
    <t>из-за отсутствия финансирования показатели нулевые</t>
  </si>
  <si>
    <t>2. Процент обеспеченности светодиодными светильниками</t>
  </si>
  <si>
    <t>1. Процент экономии бюджетных средств за электрогэнергию по уличному освещению</t>
  </si>
  <si>
    <t>3. Процент оснащенности приборами учета</t>
  </si>
  <si>
    <t>1. Соращение количества людей травмированных и погибших в результате ДТП</t>
  </si>
  <si>
    <t>2. Сокращение количества ДТП с пострадавщими</t>
  </si>
  <si>
    <t>3. Снижение транспортного риска</t>
  </si>
  <si>
    <t>4. Снижение сициального риска</t>
  </si>
  <si>
    <t>5. Снижение тяжести последсвий</t>
  </si>
  <si>
    <t>6. Срокращение количества мест концентрации ДТП</t>
  </si>
  <si>
    <t>7. Сокращение количества ДТП с участием водителей, стаж управления транспортным средством которых не превышает 3 года</t>
  </si>
  <si>
    <t>8. Сокращение количества детей, пострадавших в результате ДТП по собственной неосторожности</t>
  </si>
  <si>
    <t>1. Протяжонность автомобильных дорог общего пользования местного значения с твердым покрытием</t>
  </si>
  <si>
    <t xml:space="preserve">км </t>
  </si>
  <si>
    <t>2. Процент автомобильных дорог общего пользования местного значения с твердым покрытием</t>
  </si>
  <si>
    <t>3. Асфальтирование</t>
  </si>
  <si>
    <t>км.</t>
  </si>
  <si>
    <t>4. Ремонт дворовых территорий и проездов</t>
  </si>
  <si>
    <t>1. Доля детей-сирот и детей, оставшихся без попечения родителей, которым предоставлена социальная поддержка, от общего числа контингента в учреждении полицензии</t>
  </si>
  <si>
    <t>2. Доля детей-сирот и детей, оставшихся без попечения родителей,прошедших медицинскую реабилитацию по итогам диспансеризации, от общего числа контингента в учреждении, подлежащих диспансеризации</t>
  </si>
  <si>
    <t>3. Доля детей-сирот и детей, оставшихся без попечения родителей, которые получают дополнительное образование. От общего числа контингента в учреждении</t>
  </si>
  <si>
    <t>4. Доля детей-сирот и детей, оставшихся без попечения родителей, устроенных в семьи граждан от общего числа контингента в учреждении</t>
  </si>
  <si>
    <t>5. Доля выпускников, устроенных в учреждения профессионального обучения или трудоусвтроенных от числа выпускников</t>
  </si>
  <si>
    <t>1. Созданипе новых субьектов предпринимательства</t>
  </si>
  <si>
    <t>2. Создание новых рабочих мест в сфере малого и среднего предпринимательства</t>
  </si>
  <si>
    <t>3. Прирост оборота выпуска производимых субъектами малого предпринимательства товаров</t>
  </si>
  <si>
    <t xml:space="preserve">1. Увеличение доли подростков и молодежи в возрасте от 11 до 25 лет, вовлеченнных в профилактические мероприятия, в общей численности указанной категории лиц </t>
  </si>
  <si>
    <t>2. Увеличение количества административных правонарушений, связанных снезаконным оборотом наркотиков, выявленных правоохранительными органами</t>
  </si>
  <si>
    <t>3. Больных наркоманией, прошедших лечение и реабилитацию, длительность ремиссии у которых составляет не менее трех лет, в общей численности больных наркоманией,  прошедших лечение и реабилитацию</t>
  </si>
  <si>
    <t>1. Доля населения систематически занимающихся спортом ( от общего колличества населения)</t>
  </si>
  <si>
    <t>2. Численность детей и подростков округа, занимающихся физической культурой ( от количества учащихся)</t>
  </si>
  <si>
    <t>МЦП "Развитие информационного общества Усть-Катавского городского общества на 2013-2015 годы"</t>
  </si>
  <si>
    <t>1. Охват муниципальных учреждений и органов местного самоуправления юридически значимым электронным документооборотом</t>
  </si>
  <si>
    <t>2. Количество детей-инвалидов, которые принимают участие в программедистанционного обучения</t>
  </si>
  <si>
    <t>2. Охват детей, участвующих в городских, зональных, областных мероприятиях и соревнованиях</t>
  </si>
  <si>
    <t>3. Доля педагогических и руководящих работников МКС(К)ОУ С(К)ОШ-И,повысивших квалификацию</t>
  </si>
  <si>
    <t>4. Доля преподователей МКС(К)ОУ С(К)ОШ-И, имеющих высшие квалификационные категории</t>
  </si>
  <si>
    <t>1. Количество участников мероприятий программы</t>
  </si>
  <si>
    <t>2. Количество участников спортивных  мероприятий программы (городских, зональных, областных, федеральных)</t>
  </si>
  <si>
    <t>3. Количество участников, участвующих в воспитательных, творческих и интеллектуальных мероприятиях различных уровней</t>
  </si>
  <si>
    <t>1. Охват специальным (коррекционным) обучением детей с ограниченными возможностями, в том числе детей с глубокой умственной отсталостью</t>
  </si>
  <si>
    <t>1.Установка аварийного, наружного освещения, количество учреждений</t>
  </si>
  <si>
    <t>2. Реконструкция пола, дверей, перегородок, эвакуационных выходов и лестниц, установка противопожарных дверей, противопожарных люков, количество учрнеждений</t>
  </si>
  <si>
    <t>3. Обработка стен, пола, чердачных помещений противопожарным составом, количество учреждений</t>
  </si>
  <si>
    <t>4. Замер сопротивления, количество учреждений</t>
  </si>
  <si>
    <t>6. Установка, ремонт автоматической пожарной сигнализации, количество учреждений</t>
  </si>
  <si>
    <t>5. Расчет пожарных рисков, количество учреждений</t>
  </si>
  <si>
    <t>7. Приобретение (перезарядка огнетушителей, пожарных шкафов, щитов, рукавов и комплектующих к ним фонарей, наглядных пособий по противопожарным мероприятиям, журналов, количество учреждений</t>
  </si>
  <si>
    <t>1. Переселение граждан из жилых помещений, признанных непригодными</t>
  </si>
  <si>
    <t>2. Количество расселяемых помещений</t>
  </si>
  <si>
    <t>3. Снос аварийных жилых домов</t>
  </si>
  <si>
    <t>4. Уменьшение аварийного жилищного фонда Усть-катавского городского  округа общей площадью</t>
  </si>
  <si>
    <t>кв.метров</t>
  </si>
  <si>
    <t>1. Снижение уровня износа многоквартирных домов, требующих капитального ремонта</t>
  </si>
  <si>
    <t>куб.метров</t>
  </si>
  <si>
    <t>2. Обустройство контейнерных плоощадок</t>
  </si>
  <si>
    <t>3. Приобретение контейнеров для сбора отходов</t>
  </si>
  <si>
    <t xml:space="preserve">1. Ликвидация несанкционированных свалок на территории </t>
  </si>
  <si>
    <t>4. Строительство полигона ТКПО - 1 этап</t>
  </si>
  <si>
    <t>5. Поддержание и увеличение численновти основных охотничьих животных</t>
  </si>
  <si>
    <t>6. Отлов бродячих собак</t>
  </si>
  <si>
    <t>7. Озеленение территории Усть-Катавского городского округа</t>
  </si>
  <si>
    <t xml:space="preserve">МЦП "Создание и развитие многофункционального центра предоставления государственных и муниципальных услуг </t>
  </si>
  <si>
    <t>1.</t>
  </si>
  <si>
    <t>1. Снижение количества пожаров на территории Усть-Катавского городского округа</t>
  </si>
  <si>
    <t>1. Количество граждан, которвм предоставлены социальные услуги на дому</t>
  </si>
  <si>
    <t>2. Количество гнраждан, которым предоставлены социальные услуги в отделение дневного пребывания</t>
  </si>
  <si>
    <t>3. Количество граждан, которым предоставлены социальные услуги в отделеи срочного социального обслуживания</t>
  </si>
  <si>
    <t>4. Оказание консультативной помощи семье и детям, попавшим в трудную жизненнную ситуацию в отделении помощи семьям и детям</t>
  </si>
  <si>
    <t>2. Снижение ущерба от чрезвычайных ситуаций и пожаров</t>
  </si>
  <si>
    <t>млн.руб.</t>
  </si>
  <si>
    <t>3. Уменьшение числа погибших и пострадавших на пожаре</t>
  </si>
  <si>
    <t>4. Уменьшение числа утонувших на водоемах</t>
  </si>
  <si>
    <t>5. Оснащение территории городского округа пожарными гидрантами</t>
  </si>
  <si>
    <t>тыс.чел.</t>
  </si>
  <si>
    <t>1.Количество учреждений дополнительного образования детей</t>
  </si>
  <si>
    <t>2. Количество воспитанников, охваченных дополнительным образованием детей</t>
  </si>
  <si>
    <t xml:space="preserve">1. Количество участников мероприятий программы </t>
  </si>
  <si>
    <t>2. Количество участников областных предметных олимпиад</t>
  </si>
  <si>
    <t>3. Количество участников спортивных мероприятий</t>
  </si>
  <si>
    <t>3. Количество мероприятий в рамках содействия экономической самостоятельности молодежи и ее подготовка к жизни и труду</t>
  </si>
  <si>
    <t>4. Количество мероприятий, направленных на поддержку и выявление талантливой молодежи</t>
  </si>
  <si>
    <t>1. Общий объем фонда музея</t>
  </si>
  <si>
    <t>2. Количество единиц хранения основного фонда</t>
  </si>
  <si>
    <t>1. Число пользователей</t>
  </si>
  <si>
    <t>2. Среднее число посещений</t>
  </si>
  <si>
    <t>3. Книговыдача</t>
  </si>
  <si>
    <t>экз.</t>
  </si>
  <si>
    <t>4. Количество новых поступлений в библиотечный фонд</t>
  </si>
  <si>
    <t>5. Обновляемость библиотечного фонда</t>
  </si>
  <si>
    <t>6. Количество массовых мероприятий</t>
  </si>
  <si>
    <t>3. Количество поступивших предметов</t>
  </si>
  <si>
    <t>4. Объем электронного каталога</t>
  </si>
  <si>
    <t>5. Число выставок</t>
  </si>
  <si>
    <t>6. Число лекций</t>
  </si>
  <si>
    <t>1. Численность временно трудоустроенных подростков</t>
  </si>
  <si>
    <t>2. Снижение правонарушений, совершенных гражданами</t>
  </si>
  <si>
    <t>6. Обеспечение обучения населения городского округа мерам пожарной безопасности</t>
  </si>
  <si>
    <t>4. Количество выявленных талантливых и одаренных детей в Усть-Катавском городском округе</t>
  </si>
  <si>
    <t>7. Охват населения библиотечным обслуживанием</t>
  </si>
  <si>
    <t>7. Число посетителей музея</t>
  </si>
  <si>
    <t>1.Число учащихся на конец финансового года</t>
  </si>
  <si>
    <t>2. Количество педагогических работников, имеющих высшую и первую квалификационные категории</t>
  </si>
  <si>
    <t>3. Количество реализуемых образовательных программ</t>
  </si>
  <si>
    <t>4. Количество профессиональных конкурсов, олимпиад и фестивалей различного уровня, в которых приняли участие учащиеся</t>
  </si>
  <si>
    <t>5. Количество победителей профессиональных конкурсов, олимпиад и фестивалей различного уровня</t>
  </si>
  <si>
    <t>6. Охват учащихся 1-8 классов общеобразовательных школ обучением в детских музыкальных школах</t>
  </si>
  <si>
    <t>7. Уровень сохранения контингента учащихся ДМШ №1</t>
  </si>
  <si>
    <t>8. Уровень сохранения контингента учащихся ДМШ №2</t>
  </si>
  <si>
    <t>1.Количество культурно-массовых молодежных мероприятий</t>
  </si>
  <si>
    <t>2.Количество мероприятий, направленныух на патриотическое и духовно-нравственнон воспитание молодежи</t>
  </si>
  <si>
    <t>ВЦП "Организация питания воспитанников и обучающихся в образовательных учреждениях Усть-Катавского городского округа на 2013-2015 годы"</t>
  </si>
  <si>
    <t>ВЦП "Поддержка и развитие физической культуры и спорта в Усть-Катавском городском округе" на 2013-2015гг.</t>
  </si>
  <si>
    <t>ВЦП "Поддержка и развитие культуры в Усть-Катавском городском округе" на 2013-2015 годы</t>
  </si>
  <si>
    <t>1.Участие в международных мероприятиях</t>
  </si>
  <si>
    <t>2. Участие во всеросийских мероприятиях</t>
  </si>
  <si>
    <t>3. Участие в областных мероприятиях</t>
  </si>
  <si>
    <t>4. Участие в региональных мероприятиях</t>
  </si>
  <si>
    <t>5. Участие в независимых мероприятиях</t>
  </si>
  <si>
    <t>6. Количество культурно-досуговых мероприятий</t>
  </si>
  <si>
    <t>17 / 12 600</t>
  </si>
  <si>
    <t>72 / 6 621</t>
  </si>
  <si>
    <t>9 / 8 755</t>
  </si>
  <si>
    <t>110 / 18 307</t>
  </si>
  <si>
    <t>0,53 / 0,69</t>
  </si>
  <si>
    <t>1,53 / 2,76</t>
  </si>
  <si>
    <t>мер/участ.</t>
  </si>
  <si>
    <t>27 / 920</t>
  </si>
  <si>
    <t>30 / 1 050</t>
  </si>
  <si>
    <t>1,11 / 1,14</t>
  </si>
  <si>
    <t>8. Число культурно-досуговых мероприятий в историко-краеведческом музеи</t>
  </si>
  <si>
    <t>9. Число культурно-досуговых мероприятий в централизованной библиотечной системе</t>
  </si>
  <si>
    <t>7. Число культурно-досуговых мероприятий в централизованной клубной системе</t>
  </si>
  <si>
    <t>21 / 612</t>
  </si>
  <si>
    <t>16 / 477</t>
  </si>
  <si>
    <t>0,76 / 0,78</t>
  </si>
  <si>
    <t>10. Число культурно-досуговых мероприятий в отделе нестационарного обслуживания населения</t>
  </si>
  <si>
    <t>14 / 640</t>
  </si>
  <si>
    <t>19 / 820</t>
  </si>
  <si>
    <t>1,36 / 1,28</t>
  </si>
  <si>
    <t>11. Число культурно-досуговых мероприятий в детской музыкальной школе № 2</t>
  </si>
  <si>
    <t>12. Уровень посещаемости организационно-методического центра</t>
  </si>
  <si>
    <t>13. Уровень посещаемости централизованной клубной системы</t>
  </si>
  <si>
    <t>14. Уровень носещаемости централизованной библиотечной системы</t>
  </si>
  <si>
    <t>15. Уровень посещаемости историко-краеведческого музея</t>
  </si>
  <si>
    <t>16. Уровень посещаемости отдела нестационарного обслуживания населения</t>
  </si>
  <si>
    <t>17. Уровень посещаемости детской музыкальной школы № 2</t>
  </si>
  <si>
    <t>1 / 23</t>
  </si>
  <si>
    <t xml:space="preserve"> 1 / 23</t>
  </si>
  <si>
    <t>1 / 1</t>
  </si>
  <si>
    <t>объект</t>
  </si>
  <si>
    <t>1. Увеличение качества объектов социальной инфраструктуры, соответствующим требованиям доступа к ним инвалидов и маломобильных групп населения</t>
  </si>
  <si>
    <t>2. Количество инвалидов и маломобильных групп населения, обеспеченных техническими средствами реабилитации от общего числа нуждающихся</t>
  </si>
  <si>
    <t>3. Количество инвалидов и маломобильных граждан, прошедших социальную реабилитацию в МУ "Комплексный центр"</t>
  </si>
  <si>
    <t>4. Увеличение количества инвалидов и маломобильных групп населения, охваченных библиотечным обслуживанием на дому</t>
  </si>
  <si>
    <t>5. Количество инвалидов маломобильных групп населения, охваченных клубным движениеммм и различными формами творчества</t>
  </si>
  <si>
    <t>6. Количество инвалидов и маломобильных групп населения, участвующих в спортивных мероприятиях</t>
  </si>
  <si>
    <t>1. Разработка проектно-сметной документации для капитального ремонта</t>
  </si>
  <si>
    <t>2. Опресовка отопительной системы</t>
  </si>
  <si>
    <t>3. Приобретение электрокотла</t>
  </si>
  <si>
    <t>4. Замена электросчетчика</t>
  </si>
  <si>
    <t>5. Ремонт правого крыльца главного входа здания</t>
  </si>
  <si>
    <t>6. Установка металлических дверей</t>
  </si>
  <si>
    <t>7. Приобретение строительных материалов</t>
  </si>
  <si>
    <t>8. Приобретение и установка счетчика учета тепловой энергии</t>
  </si>
  <si>
    <t>9. Устройство пандусов</t>
  </si>
  <si>
    <t>10. Установка теневых навесов</t>
  </si>
  <si>
    <t>11. Ремонт кровли</t>
  </si>
  <si>
    <t>12. Ремонт ограждения территории</t>
  </si>
  <si>
    <t>13. Установка ограждения кровли</t>
  </si>
  <si>
    <t>14. Ремонт канализации и водопровода</t>
  </si>
  <si>
    <t>15. Ремонт электроосвещения</t>
  </si>
  <si>
    <t>16. Общестроительные ремонтные работы</t>
  </si>
  <si>
    <t>17. Подключение технологического оборудования</t>
  </si>
  <si>
    <t>18. Ремонт и установка дополнительной сантехники</t>
  </si>
  <si>
    <t>19. Экспертиза ПСД</t>
  </si>
  <si>
    <t>20. Преобретение и установка проточных водонагревателей</t>
  </si>
  <si>
    <t>21. Расширение дверных проемов</t>
  </si>
  <si>
    <t>3. Доля учителей и руководителей общеобразовательных учреждений, прошедших повышение квалификации и профессиональную переподгатовку для работы в соответствии с федеральными государствнными образовательными стандартами, в общей численности учителей и руководителей</t>
  </si>
  <si>
    <t>ВЦП "Развитие общего образования в Усть-Катавском городском округе на 2013-2015 гг"</t>
  </si>
  <si>
    <t>Оценка эффективности реализации муниципальных и ведомственных целевых программ в 2013 году</t>
  </si>
  <si>
    <t>по Усть-Катавскому городскому округу.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</si>
</sst>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0"/>
    <numFmt numFmtId="180" formatCode="[$-FC19]d\ mmmm\ yyyy\ &quot;г.&quot;"/>
    <numFmt numFmtId="181" formatCode="#&quot; &quot;??/16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62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62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 horizontal="center" vertical="center" wrapText="1"/>
    </xf>
    <xf numFmtId="165" fontId="3" fillId="0" borderId="10" xfId="62" applyNumberFormat="1" applyFont="1" applyFill="1" applyBorder="1" applyAlignment="1">
      <alignment horizontal="center" vertical="center"/>
    </xf>
    <xf numFmtId="165" fontId="3" fillId="0" borderId="10" xfId="62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7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167" fontId="48" fillId="0" borderId="10" xfId="0" applyNumberFormat="1" applyFont="1" applyFill="1" applyBorder="1" applyAlignment="1">
      <alignment horizontal="center" vertical="center" wrapText="1"/>
    </xf>
    <xf numFmtId="167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1"/>
  <sheetViews>
    <sheetView tabSelected="1" zoomScale="90" zoomScaleNormal="90" zoomScalePageLayoutView="0" workbookViewId="0" topLeftCell="A1">
      <pane ySplit="5" topLeftCell="A20" activePane="bottomLeft" state="frozen"/>
      <selection pane="topLeft" activeCell="A1" sqref="A1"/>
      <selection pane="bottomLeft" activeCell="D28" sqref="D28"/>
    </sheetView>
  </sheetViews>
  <sheetFormatPr defaultColWidth="8.875" defaultRowHeight="12.75"/>
  <cols>
    <col min="1" max="1" width="21.625" style="2" customWidth="1"/>
    <col min="2" max="2" width="9.25390625" style="2" customWidth="1"/>
    <col min="3" max="3" width="11.625" style="2" customWidth="1"/>
    <col min="4" max="4" width="11.375" style="2" customWidth="1"/>
    <col min="5" max="5" width="12.125" style="2" customWidth="1"/>
    <col min="6" max="6" width="35.125" style="2" customWidth="1"/>
    <col min="7" max="7" width="12.25390625" style="2" customWidth="1"/>
    <col min="8" max="9" width="10.875" style="2" customWidth="1"/>
    <col min="10" max="10" width="12.625" style="2" customWidth="1"/>
    <col min="11" max="11" width="11.375" style="2" customWidth="1"/>
    <col min="12" max="12" width="12.375" style="3" customWidth="1"/>
    <col min="13" max="13" width="8.875" style="2" customWidth="1"/>
    <col min="14" max="16384" width="8.875" style="1" customWidth="1"/>
  </cols>
  <sheetData>
    <row r="1" spans="1:12" ht="12" customHeight="1">
      <c r="A1" s="101" t="s">
        <v>305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">
      <c r="A2" s="101" t="s">
        <v>306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1" ht="1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2" ht="63" customHeight="1">
      <c r="A4" s="100" t="s">
        <v>23</v>
      </c>
      <c r="B4" s="100" t="s">
        <v>22</v>
      </c>
      <c r="C4" s="8" t="s">
        <v>24</v>
      </c>
      <c r="D4" s="8" t="s">
        <v>25</v>
      </c>
      <c r="E4" s="100" t="s">
        <v>21</v>
      </c>
      <c r="F4" s="100" t="s">
        <v>20</v>
      </c>
      <c r="G4" s="100" t="s">
        <v>19</v>
      </c>
      <c r="H4" s="100" t="s">
        <v>26</v>
      </c>
      <c r="I4" s="100" t="s">
        <v>27</v>
      </c>
      <c r="J4" s="100" t="s">
        <v>18</v>
      </c>
      <c r="K4" s="100" t="s">
        <v>17</v>
      </c>
      <c r="L4" s="100" t="s">
        <v>16</v>
      </c>
    </row>
    <row r="5" spans="1:12" ht="23.25" customHeight="1">
      <c r="A5" s="100"/>
      <c r="B5" s="100"/>
      <c r="C5" s="14" t="s">
        <v>15</v>
      </c>
      <c r="D5" s="14" t="s">
        <v>15</v>
      </c>
      <c r="E5" s="100"/>
      <c r="F5" s="100"/>
      <c r="G5" s="100"/>
      <c r="H5" s="102"/>
      <c r="I5" s="102"/>
      <c r="J5" s="100"/>
      <c r="K5" s="100"/>
      <c r="L5" s="100"/>
    </row>
    <row r="6" spans="1:12" ht="19.5" customHeight="1">
      <c r="A6" s="95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3" s="37" customFormat="1" ht="24.75" customHeight="1">
      <c r="A7" s="103" t="s">
        <v>37</v>
      </c>
      <c r="B7" s="22" t="s">
        <v>11</v>
      </c>
      <c r="C7" s="32">
        <f>C8+C9</f>
        <v>16613.91027</v>
      </c>
      <c r="D7" s="32">
        <f>D8+D9</f>
        <v>16594.253080000002</v>
      </c>
      <c r="E7" s="17">
        <f>D7/C7*100</f>
        <v>99.88168233919325</v>
      </c>
      <c r="F7" s="22" t="s">
        <v>11</v>
      </c>
      <c r="G7" s="16"/>
      <c r="H7" s="36"/>
      <c r="I7" s="36"/>
      <c r="J7" s="33">
        <f>(J8+J9+J10+J11+J12+J13)/6</f>
        <v>97.53359788359789</v>
      </c>
      <c r="K7" s="29">
        <f>J7/E7</f>
        <v>0.9764913405480959</v>
      </c>
      <c r="L7" s="16" t="s">
        <v>5</v>
      </c>
      <c r="M7" s="38"/>
    </row>
    <row r="8" spans="1:12" ht="26.25" customHeight="1">
      <c r="A8" s="103"/>
      <c r="B8" s="14" t="s">
        <v>30</v>
      </c>
      <c r="C8" s="42">
        <v>10023.31027</v>
      </c>
      <c r="D8" s="42">
        <v>10003.65308</v>
      </c>
      <c r="E8" s="41">
        <f>D8/C8*100</f>
        <v>99.80388524878019</v>
      </c>
      <c r="F8" s="34" t="s">
        <v>31</v>
      </c>
      <c r="G8" s="8" t="s">
        <v>1</v>
      </c>
      <c r="H8" s="8">
        <v>1</v>
      </c>
      <c r="I8" s="8">
        <v>1</v>
      </c>
      <c r="J8" s="15">
        <f aca="true" t="shared" si="0" ref="J8:J13">I8/H8*100</f>
        <v>100</v>
      </c>
      <c r="K8" s="27"/>
      <c r="L8" s="12"/>
    </row>
    <row r="9" spans="1:12" ht="27" customHeight="1">
      <c r="A9" s="103"/>
      <c r="B9" s="14" t="s">
        <v>13</v>
      </c>
      <c r="C9" s="42">
        <v>6590.6</v>
      </c>
      <c r="D9" s="42">
        <v>6590.6</v>
      </c>
      <c r="E9" s="41">
        <f>D9/C9*100</f>
        <v>100</v>
      </c>
      <c r="F9" s="34" t="s">
        <v>32</v>
      </c>
      <c r="G9" s="8" t="s">
        <v>0</v>
      </c>
      <c r="H9" s="8">
        <v>630</v>
      </c>
      <c r="I9" s="8">
        <v>676</v>
      </c>
      <c r="J9" s="15">
        <f t="shared" si="0"/>
        <v>107.3015873015873</v>
      </c>
      <c r="K9" s="27"/>
      <c r="L9" s="12"/>
    </row>
    <row r="10" spans="1:12" ht="42.75" customHeight="1">
      <c r="A10" s="103"/>
      <c r="B10" s="35"/>
      <c r="C10" s="49"/>
      <c r="D10" s="48"/>
      <c r="E10" s="39"/>
      <c r="F10" s="34" t="s">
        <v>33</v>
      </c>
      <c r="G10" s="8" t="s">
        <v>1</v>
      </c>
      <c r="H10" s="8">
        <v>8</v>
      </c>
      <c r="I10" s="8">
        <v>7</v>
      </c>
      <c r="J10" s="15">
        <f t="shared" si="0"/>
        <v>87.5</v>
      </c>
      <c r="K10" s="27"/>
      <c r="L10" s="12"/>
    </row>
    <row r="11" spans="1:12" ht="44.25" customHeight="1">
      <c r="A11" s="103"/>
      <c r="B11" s="35"/>
      <c r="C11" s="49"/>
      <c r="D11" s="48"/>
      <c r="E11" s="39"/>
      <c r="F11" s="34" t="s">
        <v>34</v>
      </c>
      <c r="G11" s="8" t="s">
        <v>0</v>
      </c>
      <c r="H11" s="30">
        <v>625</v>
      </c>
      <c r="I11" s="30">
        <v>565</v>
      </c>
      <c r="J11" s="15">
        <f t="shared" si="0"/>
        <v>90.4</v>
      </c>
      <c r="K11" s="27"/>
      <c r="L11" s="12"/>
    </row>
    <row r="12" spans="1:12" ht="27" customHeight="1">
      <c r="A12" s="103"/>
      <c r="B12" s="35"/>
      <c r="C12" s="49"/>
      <c r="D12" s="48"/>
      <c r="E12" s="39"/>
      <c r="F12" s="34" t="s">
        <v>35</v>
      </c>
      <c r="G12" s="8" t="s">
        <v>1</v>
      </c>
      <c r="H12" s="8">
        <v>1</v>
      </c>
      <c r="I12" s="8">
        <v>1</v>
      </c>
      <c r="J12" s="15">
        <f t="shared" si="0"/>
        <v>100</v>
      </c>
      <c r="K12" s="27"/>
      <c r="L12" s="12"/>
    </row>
    <row r="13" spans="1:12" ht="40.5" customHeight="1">
      <c r="A13" s="103"/>
      <c r="B13" s="35"/>
      <c r="C13" s="49"/>
      <c r="D13" s="48"/>
      <c r="E13" s="39"/>
      <c r="F13" s="34" t="s">
        <v>36</v>
      </c>
      <c r="G13" s="8" t="s">
        <v>0</v>
      </c>
      <c r="H13" s="8">
        <v>96</v>
      </c>
      <c r="I13" s="8">
        <v>96</v>
      </c>
      <c r="J13" s="15">
        <f t="shared" si="0"/>
        <v>100</v>
      </c>
      <c r="K13" s="27"/>
      <c r="L13" s="12"/>
    </row>
    <row r="14" spans="1:13" s="37" customFormat="1" ht="24.75" customHeight="1">
      <c r="A14" s="112" t="s">
        <v>38</v>
      </c>
      <c r="B14" s="22" t="s">
        <v>11</v>
      </c>
      <c r="C14" s="32">
        <f>C15+C16</f>
        <v>95442.85015</v>
      </c>
      <c r="D14" s="32">
        <f>D15+D16</f>
        <v>94014.64802</v>
      </c>
      <c r="E14" s="17">
        <f>D14/C14*100</f>
        <v>98.50360490308555</v>
      </c>
      <c r="F14" s="22" t="s">
        <v>11</v>
      </c>
      <c r="G14" s="47"/>
      <c r="H14" s="46"/>
      <c r="I14" s="46"/>
      <c r="J14" s="33">
        <f>(J15+J16+J17+J18+J19+J20+J21+J22+J23)/9</f>
        <v>105.82302302302303</v>
      </c>
      <c r="K14" s="29">
        <f>J14/E14</f>
        <v>1.0743060939458897</v>
      </c>
      <c r="L14" s="16" t="s">
        <v>5</v>
      </c>
      <c r="M14" s="38"/>
    </row>
    <row r="15" spans="1:12" ht="51" customHeight="1">
      <c r="A15" s="113"/>
      <c r="B15" s="14" t="s">
        <v>30</v>
      </c>
      <c r="C15" s="42">
        <v>56948.29015</v>
      </c>
      <c r="D15" s="42">
        <v>55800.31985</v>
      </c>
      <c r="E15" s="41">
        <f>D15/C15*100</f>
        <v>97.98418829261372</v>
      </c>
      <c r="F15" s="34" t="s">
        <v>39</v>
      </c>
      <c r="G15" s="8" t="s">
        <v>0</v>
      </c>
      <c r="H15" s="8">
        <v>10</v>
      </c>
      <c r="I15" s="8">
        <v>15</v>
      </c>
      <c r="J15" s="28">
        <f aca="true" t="shared" si="1" ref="J15:J23">I15/H15*100</f>
        <v>150</v>
      </c>
      <c r="K15" s="43"/>
      <c r="L15" s="12"/>
    </row>
    <row r="16" spans="1:12" ht="32.25" customHeight="1">
      <c r="A16" s="113"/>
      <c r="B16" s="14" t="s">
        <v>13</v>
      </c>
      <c r="C16" s="6">
        <v>38494.56</v>
      </c>
      <c r="D16" s="11">
        <v>38214.32817</v>
      </c>
      <c r="E16" s="15">
        <f>D16/C16*100</f>
        <v>99.27202225457312</v>
      </c>
      <c r="F16" s="45" t="s">
        <v>40</v>
      </c>
      <c r="G16" s="8" t="s">
        <v>6</v>
      </c>
      <c r="H16" s="8">
        <v>100</v>
      </c>
      <c r="I16" s="8">
        <v>85.2</v>
      </c>
      <c r="J16" s="28">
        <f t="shared" si="1"/>
        <v>85.2</v>
      </c>
      <c r="K16" s="43"/>
      <c r="L16" s="12"/>
    </row>
    <row r="17" spans="1:12" ht="33.75" customHeight="1">
      <c r="A17" s="113"/>
      <c r="B17" s="44"/>
      <c r="C17" s="44"/>
      <c r="D17" s="44"/>
      <c r="E17" s="44"/>
      <c r="F17" s="34" t="s">
        <v>41</v>
      </c>
      <c r="G17" s="8" t="s">
        <v>6</v>
      </c>
      <c r="H17" s="8">
        <v>100</v>
      </c>
      <c r="I17" s="8">
        <v>100</v>
      </c>
      <c r="J17" s="28">
        <f t="shared" si="1"/>
        <v>100</v>
      </c>
      <c r="K17" s="43"/>
      <c r="L17" s="12"/>
    </row>
    <row r="18" spans="1:12" ht="43.5" customHeight="1">
      <c r="A18" s="113"/>
      <c r="B18" s="44"/>
      <c r="C18" s="44"/>
      <c r="D18" s="44"/>
      <c r="E18" s="44"/>
      <c r="F18" s="34" t="s">
        <v>42</v>
      </c>
      <c r="G18" s="8" t="s">
        <v>6</v>
      </c>
      <c r="H18" s="8">
        <v>222</v>
      </c>
      <c r="I18" s="8">
        <v>238</v>
      </c>
      <c r="J18" s="28">
        <f t="shared" si="1"/>
        <v>107.2072072072072</v>
      </c>
      <c r="K18" s="43"/>
      <c r="L18" s="12"/>
    </row>
    <row r="19" spans="1:12" ht="36">
      <c r="A19" s="113"/>
      <c r="B19" s="44"/>
      <c r="C19" s="44"/>
      <c r="D19" s="44"/>
      <c r="E19" s="44"/>
      <c r="F19" s="34" t="s">
        <v>104</v>
      </c>
      <c r="G19" s="8" t="s">
        <v>1</v>
      </c>
      <c r="H19" s="8">
        <v>11</v>
      </c>
      <c r="I19" s="8">
        <v>11</v>
      </c>
      <c r="J19" s="28">
        <f t="shared" si="1"/>
        <v>100</v>
      </c>
      <c r="K19" s="43"/>
      <c r="L19" s="12"/>
    </row>
    <row r="20" spans="1:12" ht="33.75" customHeight="1">
      <c r="A20" s="113"/>
      <c r="B20" s="44"/>
      <c r="C20" s="44"/>
      <c r="D20" s="44"/>
      <c r="E20" s="44"/>
      <c r="F20" s="34" t="s">
        <v>105</v>
      </c>
      <c r="G20" s="8" t="s">
        <v>1</v>
      </c>
      <c r="H20" s="8">
        <v>2</v>
      </c>
      <c r="I20" s="8">
        <v>2</v>
      </c>
      <c r="J20" s="28">
        <f t="shared" si="1"/>
        <v>100</v>
      </c>
      <c r="K20" s="43"/>
      <c r="L20" s="12"/>
    </row>
    <row r="21" spans="1:12" ht="39.75" customHeight="1">
      <c r="A21" s="113"/>
      <c r="B21" s="44"/>
      <c r="C21" s="44"/>
      <c r="D21" s="44"/>
      <c r="E21" s="44"/>
      <c r="F21" s="45" t="s">
        <v>106</v>
      </c>
      <c r="G21" s="8" t="s">
        <v>6</v>
      </c>
      <c r="H21" s="8">
        <v>50</v>
      </c>
      <c r="I21" s="8">
        <v>55</v>
      </c>
      <c r="J21" s="28">
        <f t="shared" si="1"/>
        <v>110.00000000000001</v>
      </c>
      <c r="K21" s="43"/>
      <c r="L21" s="12"/>
    </row>
    <row r="22" spans="1:12" ht="58.5" customHeight="1">
      <c r="A22" s="113"/>
      <c r="B22" s="44"/>
      <c r="C22" s="44"/>
      <c r="D22" s="44"/>
      <c r="E22" s="44"/>
      <c r="F22" s="34" t="s">
        <v>107</v>
      </c>
      <c r="G22" s="8" t="s">
        <v>0</v>
      </c>
      <c r="H22" s="8">
        <v>125</v>
      </c>
      <c r="I22" s="8">
        <v>125</v>
      </c>
      <c r="J22" s="28">
        <f t="shared" si="1"/>
        <v>100</v>
      </c>
      <c r="K22" s="43"/>
      <c r="L22" s="12"/>
    </row>
    <row r="23" spans="1:12" ht="99.75" customHeight="1">
      <c r="A23" s="114"/>
      <c r="B23" s="44"/>
      <c r="C23" s="44"/>
      <c r="D23" s="44"/>
      <c r="E23" s="44"/>
      <c r="F23" s="34" t="s">
        <v>108</v>
      </c>
      <c r="G23" s="8" t="s">
        <v>0</v>
      </c>
      <c r="H23" s="8">
        <v>137</v>
      </c>
      <c r="I23" s="8">
        <v>137</v>
      </c>
      <c r="J23" s="28">
        <f t="shared" si="1"/>
        <v>100</v>
      </c>
      <c r="K23" s="43"/>
      <c r="L23" s="12"/>
    </row>
    <row r="24" spans="1:12" ht="35.25" customHeight="1" hidden="1">
      <c r="A24" s="113"/>
      <c r="B24" s="44"/>
      <c r="C24" s="44"/>
      <c r="D24" s="44"/>
      <c r="E24" s="44"/>
      <c r="F24" s="60" t="s">
        <v>109</v>
      </c>
      <c r="G24" s="61" t="s">
        <v>0</v>
      </c>
      <c r="H24" s="61">
        <v>1</v>
      </c>
      <c r="I24" s="61" t="s">
        <v>111</v>
      </c>
      <c r="J24" s="62"/>
      <c r="K24" s="63"/>
      <c r="L24" s="64"/>
    </row>
    <row r="25" spans="1:12" ht="51.75" customHeight="1" hidden="1">
      <c r="A25" s="114"/>
      <c r="B25" s="44"/>
      <c r="C25" s="44"/>
      <c r="D25" s="44"/>
      <c r="E25" s="44"/>
      <c r="F25" s="60" t="s">
        <v>110</v>
      </c>
      <c r="G25" s="61" t="s">
        <v>0</v>
      </c>
      <c r="H25" s="61">
        <v>1</v>
      </c>
      <c r="I25" s="61" t="s">
        <v>111</v>
      </c>
      <c r="J25" s="62"/>
      <c r="K25" s="63"/>
      <c r="L25" s="64"/>
    </row>
    <row r="26" spans="1:12" ht="2.25" customHeight="1" hidden="1">
      <c r="A26" s="113"/>
      <c r="B26" s="44"/>
      <c r="C26" s="44"/>
      <c r="D26" s="44"/>
      <c r="E26" s="44"/>
      <c r="F26" s="60"/>
      <c r="G26" s="61"/>
      <c r="H26" s="61"/>
      <c r="I26" s="61"/>
      <c r="J26" s="62"/>
      <c r="K26" s="63"/>
      <c r="L26" s="64"/>
    </row>
    <row r="27" spans="1:12" ht="24.75" customHeight="1">
      <c r="A27" s="104" t="s">
        <v>236</v>
      </c>
      <c r="B27" s="22" t="s">
        <v>3</v>
      </c>
      <c r="C27" s="10">
        <f>C28+C29</f>
        <v>19786.7353</v>
      </c>
      <c r="D27" s="10">
        <f>D28+D29</f>
        <v>19525.887450000002</v>
      </c>
      <c r="E27" s="29">
        <f aca="true" t="shared" si="2" ref="E27:E32">D27/C27*100</f>
        <v>98.68170344402395</v>
      </c>
      <c r="F27" s="16" t="s">
        <v>3</v>
      </c>
      <c r="G27" s="16"/>
      <c r="H27" s="16"/>
      <c r="I27" s="16"/>
      <c r="J27" s="33">
        <f>(J28+J29)/2</f>
        <v>100</v>
      </c>
      <c r="K27" s="29">
        <f>J27/E27</f>
        <v>1.013359077822606</v>
      </c>
      <c r="L27" s="16" t="s">
        <v>5</v>
      </c>
    </row>
    <row r="28" spans="1:12" ht="71.25" customHeight="1">
      <c r="A28" s="104"/>
      <c r="B28" s="14" t="s">
        <v>30</v>
      </c>
      <c r="C28" s="6">
        <v>17679.5353</v>
      </c>
      <c r="D28" s="6">
        <v>17418.68745</v>
      </c>
      <c r="E28" s="27">
        <f t="shared" si="2"/>
        <v>98.52457745311892</v>
      </c>
      <c r="F28" s="34" t="s">
        <v>74</v>
      </c>
      <c r="G28" s="8" t="s">
        <v>6</v>
      </c>
      <c r="H28" s="8">
        <v>100</v>
      </c>
      <c r="I28" s="8">
        <v>100</v>
      </c>
      <c r="J28" s="28">
        <f>I28/H28*100</f>
        <v>100</v>
      </c>
      <c r="K28" s="43"/>
      <c r="L28" s="12"/>
    </row>
    <row r="29" spans="1:12" ht="53.25" customHeight="1">
      <c r="A29" s="105"/>
      <c r="B29" s="14" t="s">
        <v>13</v>
      </c>
      <c r="C29" s="6">
        <v>2107.2</v>
      </c>
      <c r="D29" s="6">
        <v>2107.2</v>
      </c>
      <c r="E29" s="14">
        <f t="shared" si="2"/>
        <v>100</v>
      </c>
      <c r="F29" s="34" t="s">
        <v>75</v>
      </c>
      <c r="G29" s="8" t="s">
        <v>6</v>
      </c>
      <c r="H29" s="8">
        <v>97</v>
      </c>
      <c r="I29" s="8">
        <v>97</v>
      </c>
      <c r="J29" s="28">
        <f>I29/H29*100</f>
        <v>100</v>
      </c>
      <c r="K29" s="43"/>
      <c r="L29" s="12"/>
    </row>
    <row r="30" spans="1:13" s="37" customFormat="1" ht="19.5" customHeight="1">
      <c r="A30" s="103" t="s">
        <v>65</v>
      </c>
      <c r="B30" s="10" t="s">
        <v>11</v>
      </c>
      <c r="C30" s="32">
        <f>SUM(C31:C33)</f>
        <v>5205.9</v>
      </c>
      <c r="D30" s="32">
        <f>SUM(D31:D33)</f>
        <v>5205.9</v>
      </c>
      <c r="E30" s="17">
        <f t="shared" si="2"/>
        <v>100</v>
      </c>
      <c r="F30" s="16" t="s">
        <v>11</v>
      </c>
      <c r="G30" s="16"/>
      <c r="H30" s="16"/>
      <c r="I30" s="16"/>
      <c r="J30" s="33">
        <f>(J31+J32+J33+J34+J35+J36)/8</f>
        <v>74.61383789590234</v>
      </c>
      <c r="K30" s="5">
        <f>J30/E30</f>
        <v>0.7461383789590234</v>
      </c>
      <c r="L30" s="16" t="s">
        <v>2</v>
      </c>
      <c r="M30" s="38"/>
    </row>
    <row r="31" spans="1:12" ht="48">
      <c r="A31" s="103"/>
      <c r="B31" s="6" t="s">
        <v>30</v>
      </c>
      <c r="C31" s="42">
        <v>250</v>
      </c>
      <c r="D31" s="42">
        <v>250</v>
      </c>
      <c r="E31" s="41">
        <f t="shared" si="2"/>
        <v>100</v>
      </c>
      <c r="F31" s="34" t="s">
        <v>66</v>
      </c>
      <c r="G31" s="8" t="s">
        <v>6</v>
      </c>
      <c r="H31" s="8">
        <v>38.9</v>
      </c>
      <c r="I31" s="8">
        <v>40.1</v>
      </c>
      <c r="J31" s="15">
        <f aca="true" t="shared" si="3" ref="J31:J36">I31/H31*100</f>
        <v>103.08483290488432</v>
      </c>
      <c r="K31" s="13"/>
      <c r="L31" s="12"/>
    </row>
    <row r="32" spans="1:12" ht="60">
      <c r="A32" s="103"/>
      <c r="B32" s="6" t="s">
        <v>13</v>
      </c>
      <c r="C32" s="42">
        <v>4955.9</v>
      </c>
      <c r="D32" s="42">
        <v>4955.9</v>
      </c>
      <c r="E32" s="41">
        <f t="shared" si="2"/>
        <v>100</v>
      </c>
      <c r="F32" s="34" t="s">
        <v>67</v>
      </c>
      <c r="G32" s="8" t="s">
        <v>6</v>
      </c>
      <c r="H32" s="8">
        <v>72.4</v>
      </c>
      <c r="I32" s="8">
        <v>79.6</v>
      </c>
      <c r="J32" s="15">
        <f t="shared" si="3"/>
        <v>109.94475138121544</v>
      </c>
      <c r="K32" s="13"/>
      <c r="L32" s="12"/>
    </row>
    <row r="33" spans="1:12" ht="60">
      <c r="A33" s="103"/>
      <c r="B33" s="6"/>
      <c r="C33" s="42"/>
      <c r="D33" s="42"/>
      <c r="E33" s="41"/>
      <c r="F33" s="34" t="s">
        <v>68</v>
      </c>
      <c r="G33" s="8" t="s">
        <v>6</v>
      </c>
      <c r="H33" s="8">
        <v>13</v>
      </c>
      <c r="I33" s="8">
        <v>12.5</v>
      </c>
      <c r="J33" s="15">
        <f t="shared" si="3"/>
        <v>96.15384615384616</v>
      </c>
      <c r="K33" s="13"/>
      <c r="L33" s="12"/>
    </row>
    <row r="34" spans="1:12" ht="60">
      <c r="A34" s="103"/>
      <c r="B34" s="13"/>
      <c r="C34" s="40"/>
      <c r="D34" s="40"/>
      <c r="E34" s="13"/>
      <c r="F34" s="34" t="s">
        <v>69</v>
      </c>
      <c r="G34" s="8" t="s">
        <v>6</v>
      </c>
      <c r="H34" s="8">
        <v>7.4</v>
      </c>
      <c r="I34" s="8">
        <v>0</v>
      </c>
      <c r="J34" s="15">
        <f t="shared" si="3"/>
        <v>0</v>
      </c>
      <c r="K34" s="13"/>
      <c r="L34" s="12"/>
    </row>
    <row r="35" spans="1:12" ht="96">
      <c r="A35" s="103"/>
      <c r="B35" s="13"/>
      <c r="C35" s="13"/>
      <c r="D35" s="13"/>
      <c r="E35" s="13"/>
      <c r="F35" s="34" t="s">
        <v>70</v>
      </c>
      <c r="G35" s="8" t="s">
        <v>6</v>
      </c>
      <c r="H35" s="8">
        <v>22</v>
      </c>
      <c r="I35" s="8">
        <v>41.3</v>
      </c>
      <c r="J35" s="15">
        <f t="shared" si="3"/>
        <v>187.72727272727272</v>
      </c>
      <c r="K35" s="13"/>
      <c r="L35" s="12"/>
    </row>
    <row r="36" spans="1:12" ht="48">
      <c r="A36" s="103"/>
      <c r="B36" s="13"/>
      <c r="C36" s="13"/>
      <c r="D36" s="13"/>
      <c r="E36" s="13"/>
      <c r="F36" s="34" t="s">
        <v>71</v>
      </c>
      <c r="G36" s="8" t="s">
        <v>6</v>
      </c>
      <c r="H36" s="8">
        <v>18.2</v>
      </c>
      <c r="I36" s="8">
        <v>18.2</v>
      </c>
      <c r="J36" s="15">
        <f t="shared" si="3"/>
        <v>100</v>
      </c>
      <c r="K36" s="13"/>
      <c r="L36" s="12"/>
    </row>
    <row r="37" spans="1:12" ht="24">
      <c r="A37" s="103"/>
      <c r="B37" s="13"/>
      <c r="C37" s="13"/>
      <c r="D37" s="13"/>
      <c r="E37" s="13"/>
      <c r="F37" s="34" t="s">
        <v>72</v>
      </c>
      <c r="G37" s="8" t="s">
        <v>6</v>
      </c>
      <c r="H37" s="8">
        <v>3</v>
      </c>
      <c r="I37" s="8">
        <v>3</v>
      </c>
      <c r="J37" s="15">
        <f>I37/H37*100</f>
        <v>100</v>
      </c>
      <c r="K37" s="13"/>
      <c r="L37" s="12"/>
    </row>
    <row r="38" spans="1:12" ht="48">
      <c r="A38" s="103"/>
      <c r="B38" s="13"/>
      <c r="C38" s="13"/>
      <c r="D38" s="13"/>
      <c r="E38" s="13"/>
      <c r="F38" s="34" t="s">
        <v>73</v>
      </c>
      <c r="G38" s="8" t="s">
        <v>6</v>
      </c>
      <c r="H38" s="8">
        <v>76.2</v>
      </c>
      <c r="I38" s="8">
        <v>82.6</v>
      </c>
      <c r="J38" s="15">
        <f>I38/H38*100</f>
        <v>108.39895013123358</v>
      </c>
      <c r="K38" s="13"/>
      <c r="L38" s="12"/>
    </row>
    <row r="39" spans="1:13" s="37" customFormat="1" ht="24.75" customHeight="1">
      <c r="A39" s="103" t="s">
        <v>84</v>
      </c>
      <c r="B39" s="22" t="s">
        <v>11</v>
      </c>
      <c r="C39" s="32">
        <f>C40+C41</f>
        <v>226.43476</v>
      </c>
      <c r="D39" s="32">
        <f>D40+D41</f>
        <v>221.13</v>
      </c>
      <c r="E39" s="9">
        <f>D39/C39*100</f>
        <v>97.6572678152418</v>
      </c>
      <c r="F39" s="22" t="s">
        <v>11</v>
      </c>
      <c r="G39" s="16"/>
      <c r="H39" s="36"/>
      <c r="I39" s="36"/>
      <c r="J39" s="72">
        <f>(J40+J41+J42+J43)/4</f>
        <v>95.65217391304347</v>
      </c>
      <c r="K39" s="73">
        <f>J39/E39</f>
        <v>0.979468052434236</v>
      </c>
      <c r="L39" s="74" t="s">
        <v>5</v>
      </c>
      <c r="M39" s="38"/>
    </row>
    <row r="40" spans="1:12" ht="26.25" customHeight="1">
      <c r="A40" s="103"/>
      <c r="B40" s="14" t="s">
        <v>30</v>
      </c>
      <c r="C40" s="42">
        <v>226.43476</v>
      </c>
      <c r="D40" s="42">
        <v>221.13</v>
      </c>
      <c r="E40" s="26">
        <f>D40/C40*100</f>
        <v>97.6572678152418</v>
      </c>
      <c r="F40" s="34" t="s">
        <v>202</v>
      </c>
      <c r="G40" s="8" t="s">
        <v>1</v>
      </c>
      <c r="H40" s="8">
        <v>2020</v>
      </c>
      <c r="I40" s="8">
        <v>2020</v>
      </c>
      <c r="J40" s="15">
        <f>I40/H40*100</f>
        <v>100</v>
      </c>
      <c r="K40" s="27"/>
      <c r="L40" s="12"/>
    </row>
    <row r="41" spans="1:12" ht="27" customHeight="1">
      <c r="A41" s="103"/>
      <c r="B41" s="14"/>
      <c r="C41" s="42"/>
      <c r="D41" s="42"/>
      <c r="E41" s="41"/>
      <c r="F41" s="34" t="s">
        <v>203</v>
      </c>
      <c r="G41" s="8" t="s">
        <v>1</v>
      </c>
      <c r="H41" s="8">
        <v>23</v>
      </c>
      <c r="I41" s="8">
        <v>19</v>
      </c>
      <c r="J41" s="15">
        <f>I41/H41*100</f>
        <v>82.6086956521739</v>
      </c>
      <c r="K41" s="27"/>
      <c r="L41" s="12"/>
    </row>
    <row r="42" spans="1:12" ht="26.25" customHeight="1">
      <c r="A42" s="103"/>
      <c r="B42" s="35"/>
      <c r="C42" s="49"/>
      <c r="D42" s="48"/>
      <c r="E42" s="39"/>
      <c r="F42" s="34" t="s">
        <v>204</v>
      </c>
      <c r="G42" s="8" t="s">
        <v>1</v>
      </c>
      <c r="H42" s="8">
        <v>850</v>
      </c>
      <c r="I42" s="8">
        <v>850</v>
      </c>
      <c r="J42" s="15">
        <f>I42/H42*100</f>
        <v>100</v>
      </c>
      <c r="K42" s="27"/>
      <c r="L42" s="12"/>
    </row>
    <row r="43" spans="1:12" ht="35.25" customHeight="1">
      <c r="A43" s="103"/>
      <c r="B43" s="35"/>
      <c r="C43" s="49"/>
      <c r="D43" s="48"/>
      <c r="E43" s="39"/>
      <c r="F43" s="34" t="s">
        <v>223</v>
      </c>
      <c r="G43" s="8" t="s">
        <v>1</v>
      </c>
      <c r="H43" s="8">
        <v>177</v>
      </c>
      <c r="I43" s="8">
        <v>177</v>
      </c>
      <c r="J43" s="15">
        <f>I43/H43*100</f>
        <v>100</v>
      </c>
      <c r="K43" s="27"/>
      <c r="L43" s="12"/>
    </row>
    <row r="44" spans="1:13" s="37" customFormat="1" ht="24.75" customHeight="1">
      <c r="A44" s="92" t="s">
        <v>85</v>
      </c>
      <c r="B44" s="22" t="s">
        <v>11</v>
      </c>
      <c r="C44" s="32">
        <f>C45+C46</f>
        <v>458.73065</v>
      </c>
      <c r="D44" s="32">
        <f>D45+D46</f>
        <v>458.73065</v>
      </c>
      <c r="E44" s="17">
        <f>D44/C44*100</f>
        <v>100</v>
      </c>
      <c r="F44" s="22" t="s">
        <v>11</v>
      </c>
      <c r="G44" s="47"/>
      <c r="H44" s="46"/>
      <c r="I44" s="46"/>
      <c r="J44" s="33">
        <f>(J45+J46+J47+J48+J49+J50+J51)/7</f>
        <v>96.42857142857143</v>
      </c>
      <c r="K44" s="29">
        <f>J44/E44</f>
        <v>0.9642857142857143</v>
      </c>
      <c r="L44" s="16" t="s">
        <v>5</v>
      </c>
      <c r="M44" s="38"/>
    </row>
    <row r="45" spans="1:12" ht="37.5" customHeight="1">
      <c r="A45" s="98"/>
      <c r="B45" s="14" t="s">
        <v>30</v>
      </c>
      <c r="C45" s="42">
        <v>458.73065</v>
      </c>
      <c r="D45" s="42">
        <v>458.73065</v>
      </c>
      <c r="E45" s="41">
        <f>D45/C45*100</f>
        <v>100</v>
      </c>
      <c r="F45" s="34" t="s">
        <v>166</v>
      </c>
      <c r="G45" s="8" t="s">
        <v>8</v>
      </c>
      <c r="H45" s="8">
        <v>4</v>
      </c>
      <c r="I45" s="8">
        <v>3</v>
      </c>
      <c r="J45" s="28">
        <f aca="true" t="shared" si="4" ref="J45:J51">I45/H45*100</f>
        <v>75</v>
      </c>
      <c r="K45" s="43"/>
      <c r="L45" s="12"/>
    </row>
    <row r="46" spans="1:12" ht="64.5" customHeight="1">
      <c r="A46" s="98"/>
      <c r="B46" s="14"/>
      <c r="C46" s="6"/>
      <c r="D46" s="11"/>
      <c r="E46" s="15"/>
      <c r="F46" s="34" t="s">
        <v>167</v>
      </c>
      <c r="G46" s="8" t="s">
        <v>10</v>
      </c>
      <c r="H46" s="8">
        <v>1</v>
      </c>
      <c r="I46" s="8">
        <v>1</v>
      </c>
      <c r="J46" s="28">
        <f t="shared" si="4"/>
        <v>100</v>
      </c>
      <c r="K46" s="43"/>
      <c r="L46" s="12"/>
    </row>
    <row r="47" spans="1:12" ht="36.75" customHeight="1">
      <c r="A47" s="98"/>
      <c r="B47" s="44"/>
      <c r="C47" s="44"/>
      <c r="D47" s="44"/>
      <c r="E47" s="44"/>
      <c r="F47" s="34" t="s">
        <v>168</v>
      </c>
      <c r="G47" s="8" t="s">
        <v>10</v>
      </c>
      <c r="H47" s="8">
        <v>2</v>
      </c>
      <c r="I47" s="8">
        <v>2</v>
      </c>
      <c r="J47" s="28">
        <f t="shared" si="4"/>
        <v>100</v>
      </c>
      <c r="K47" s="43"/>
      <c r="L47" s="12"/>
    </row>
    <row r="48" spans="1:12" ht="26.25" customHeight="1">
      <c r="A48" s="98"/>
      <c r="B48" s="44"/>
      <c r="C48" s="44"/>
      <c r="D48" s="44"/>
      <c r="E48" s="44"/>
      <c r="F48" s="34" t="s">
        <v>169</v>
      </c>
      <c r="G48" s="8" t="s">
        <v>10</v>
      </c>
      <c r="H48" s="8">
        <v>5</v>
      </c>
      <c r="I48" s="8">
        <v>5</v>
      </c>
      <c r="J48" s="28">
        <f t="shared" si="4"/>
        <v>100</v>
      </c>
      <c r="K48" s="43"/>
      <c r="L48" s="12"/>
    </row>
    <row r="49" spans="1:12" ht="30" customHeight="1">
      <c r="A49" s="98"/>
      <c r="B49" s="44"/>
      <c r="C49" s="44"/>
      <c r="D49" s="44"/>
      <c r="E49" s="44"/>
      <c r="F49" s="34" t="s">
        <v>171</v>
      </c>
      <c r="G49" s="8" t="s">
        <v>10</v>
      </c>
      <c r="H49" s="8">
        <v>1</v>
      </c>
      <c r="I49" s="8">
        <v>1</v>
      </c>
      <c r="J49" s="28">
        <f t="shared" si="4"/>
        <v>100</v>
      </c>
      <c r="K49" s="43"/>
      <c r="L49" s="12"/>
    </row>
    <row r="50" spans="1:12" ht="44.25" customHeight="1">
      <c r="A50" s="98"/>
      <c r="B50" s="44"/>
      <c r="C50" s="44"/>
      <c r="D50" s="44"/>
      <c r="E50" s="44"/>
      <c r="F50" s="34" t="s">
        <v>170</v>
      </c>
      <c r="G50" s="8" t="s">
        <v>10</v>
      </c>
      <c r="H50" s="8">
        <v>1</v>
      </c>
      <c r="I50" s="8">
        <v>1</v>
      </c>
      <c r="J50" s="28">
        <f t="shared" si="4"/>
        <v>100</v>
      </c>
      <c r="K50" s="43"/>
      <c r="L50" s="12"/>
    </row>
    <row r="51" spans="1:12" ht="70.5" customHeight="1">
      <c r="A51" s="106"/>
      <c r="B51" s="14"/>
      <c r="C51" s="14"/>
      <c r="D51" s="14"/>
      <c r="E51" s="14"/>
      <c r="F51" s="34" t="s">
        <v>172</v>
      </c>
      <c r="G51" s="8" t="s">
        <v>10</v>
      </c>
      <c r="H51" s="8">
        <v>11</v>
      </c>
      <c r="I51" s="8">
        <v>11</v>
      </c>
      <c r="J51" s="28">
        <f t="shared" si="4"/>
        <v>100</v>
      </c>
      <c r="K51" s="43"/>
      <c r="L51" s="12"/>
    </row>
    <row r="52" spans="1:12" ht="32.25" customHeight="1">
      <c r="A52" s="107" t="s">
        <v>118</v>
      </c>
      <c r="B52" s="22" t="s">
        <v>3</v>
      </c>
      <c r="C52" s="10">
        <f>C53</f>
        <v>64.74312</v>
      </c>
      <c r="D52" s="10">
        <f>D53</f>
        <v>53.49953</v>
      </c>
      <c r="E52" s="29">
        <f>D52/C52*100</f>
        <v>82.6335369688702</v>
      </c>
      <c r="F52" s="16" t="s">
        <v>3</v>
      </c>
      <c r="G52" s="16"/>
      <c r="H52" s="16"/>
      <c r="I52" s="16"/>
      <c r="J52" s="66">
        <f>(J53+J54+J55+J56+J57+J58)/6</f>
        <v>135.54247551633324</v>
      </c>
      <c r="K52" s="29">
        <f>J52/E52</f>
        <v>1.6402840842622404</v>
      </c>
      <c r="L52" s="16" t="s">
        <v>4</v>
      </c>
    </row>
    <row r="53" spans="1:12" ht="57" customHeight="1">
      <c r="A53" s="104"/>
      <c r="B53" s="14" t="s">
        <v>30</v>
      </c>
      <c r="C53" s="6">
        <v>64.74312</v>
      </c>
      <c r="D53" s="6">
        <v>53.49953</v>
      </c>
      <c r="E53" s="27">
        <f>D53/C53*100</f>
        <v>82.6335369688702</v>
      </c>
      <c r="F53" s="34" t="s">
        <v>112</v>
      </c>
      <c r="G53" s="8" t="s">
        <v>6</v>
      </c>
      <c r="H53" s="8">
        <v>92</v>
      </c>
      <c r="I53" s="8">
        <v>85.2</v>
      </c>
      <c r="J53" s="65">
        <f aca="true" t="shared" si="5" ref="J53:J58">I53/H53*100</f>
        <v>92.6086956521739</v>
      </c>
      <c r="K53" s="43"/>
      <c r="L53" s="12"/>
    </row>
    <row r="54" spans="1:12" ht="109.5" customHeight="1">
      <c r="A54" s="104"/>
      <c r="B54" s="14"/>
      <c r="C54" s="6"/>
      <c r="D54" s="6"/>
      <c r="E54" s="27"/>
      <c r="F54" s="34" t="s">
        <v>113</v>
      </c>
      <c r="G54" s="8" t="s">
        <v>6</v>
      </c>
      <c r="H54" s="8">
        <v>50.5</v>
      </c>
      <c r="I54" s="8">
        <v>51.5</v>
      </c>
      <c r="J54" s="65">
        <f t="shared" si="5"/>
        <v>101.98019801980197</v>
      </c>
      <c r="K54" s="43"/>
      <c r="L54" s="12"/>
    </row>
    <row r="55" spans="1:12" ht="63.75" customHeight="1">
      <c r="A55" s="104"/>
      <c r="B55" s="14"/>
      <c r="C55" s="6"/>
      <c r="D55" s="6"/>
      <c r="E55" s="27"/>
      <c r="F55" s="34" t="s">
        <v>114</v>
      </c>
      <c r="G55" s="8" t="s">
        <v>6</v>
      </c>
      <c r="H55" s="8">
        <v>19.4</v>
      </c>
      <c r="I55" s="8">
        <v>64</v>
      </c>
      <c r="J55" s="65">
        <f t="shared" si="5"/>
        <v>329.89690721649487</v>
      </c>
      <c r="K55" s="43"/>
      <c r="L55" s="12"/>
    </row>
    <row r="56" spans="1:12" ht="127.5" customHeight="1">
      <c r="A56" s="104"/>
      <c r="B56" s="14"/>
      <c r="C56" s="6"/>
      <c r="D56" s="6"/>
      <c r="E56" s="27"/>
      <c r="F56" s="34" t="s">
        <v>115</v>
      </c>
      <c r="G56" s="8" t="s">
        <v>6</v>
      </c>
      <c r="H56" s="8">
        <v>11.8</v>
      </c>
      <c r="I56" s="8">
        <v>12</v>
      </c>
      <c r="J56" s="65">
        <f t="shared" si="5"/>
        <v>101.69491525423729</v>
      </c>
      <c r="K56" s="43"/>
      <c r="L56" s="12"/>
    </row>
    <row r="57" spans="1:12" ht="131.25" customHeight="1">
      <c r="A57" s="104"/>
      <c r="B57" s="14"/>
      <c r="C57" s="6"/>
      <c r="D57" s="6"/>
      <c r="E57" s="27"/>
      <c r="F57" s="34" t="s">
        <v>116</v>
      </c>
      <c r="G57" s="8" t="s">
        <v>6</v>
      </c>
      <c r="H57" s="8">
        <v>1.9</v>
      </c>
      <c r="I57" s="8">
        <v>2.3</v>
      </c>
      <c r="J57" s="65">
        <f t="shared" si="5"/>
        <v>121.05263157894737</v>
      </c>
      <c r="K57" s="43"/>
      <c r="L57" s="12"/>
    </row>
    <row r="58" spans="1:12" ht="74.25" customHeight="1">
      <c r="A58" s="105"/>
      <c r="B58" s="14"/>
      <c r="C58" s="6"/>
      <c r="D58" s="6"/>
      <c r="E58" s="27"/>
      <c r="F58" s="34" t="s">
        <v>117</v>
      </c>
      <c r="G58" s="8" t="s">
        <v>6</v>
      </c>
      <c r="H58" s="8">
        <v>4.65</v>
      </c>
      <c r="I58" s="8">
        <v>3.07</v>
      </c>
      <c r="J58" s="28">
        <f t="shared" si="5"/>
        <v>66.02150537634408</v>
      </c>
      <c r="K58" s="43"/>
      <c r="L58" s="12"/>
    </row>
    <row r="59" spans="1:13" s="37" customFormat="1" ht="19.5" customHeight="1">
      <c r="A59" s="103" t="s">
        <v>86</v>
      </c>
      <c r="B59" s="10" t="s">
        <v>11</v>
      </c>
      <c r="C59" s="32">
        <f>SUM(C60:C62)</f>
        <v>9488.12086</v>
      </c>
      <c r="D59" s="32">
        <f>SUM(D60:D62)</f>
        <v>9488.12086</v>
      </c>
      <c r="E59" s="17">
        <f>D59/C59*100</f>
        <v>100</v>
      </c>
      <c r="F59" s="16" t="s">
        <v>11</v>
      </c>
      <c r="G59" s="16"/>
      <c r="H59" s="16"/>
      <c r="I59" s="16"/>
      <c r="J59" s="33">
        <f>(J60+J61+J62+J63)/4</f>
        <v>109.79856749348929</v>
      </c>
      <c r="K59" s="5">
        <f>J59/E59</f>
        <v>1.0979856749348929</v>
      </c>
      <c r="L59" s="16" t="s">
        <v>5</v>
      </c>
      <c r="M59" s="38"/>
    </row>
    <row r="60" spans="1:12" ht="48">
      <c r="A60" s="103"/>
      <c r="B60" s="6" t="s">
        <v>30</v>
      </c>
      <c r="C60" s="42">
        <v>1.41495</v>
      </c>
      <c r="D60" s="42">
        <v>1.41495</v>
      </c>
      <c r="E60" s="41">
        <f>D60/C60*100</f>
        <v>100</v>
      </c>
      <c r="F60" s="34" t="s">
        <v>165</v>
      </c>
      <c r="G60" s="8" t="s">
        <v>6</v>
      </c>
      <c r="H60" s="8">
        <v>50.5</v>
      </c>
      <c r="I60" s="8">
        <v>67.2</v>
      </c>
      <c r="J60" s="15">
        <f>I60/H60*100</f>
        <v>133.06930693069307</v>
      </c>
      <c r="K60" s="13"/>
      <c r="L60" s="12"/>
    </row>
    <row r="61" spans="1:12" ht="36">
      <c r="A61" s="103"/>
      <c r="B61" s="6" t="s">
        <v>13</v>
      </c>
      <c r="C61" s="42">
        <v>9486.70591</v>
      </c>
      <c r="D61" s="42">
        <v>9486.70591</v>
      </c>
      <c r="E61" s="41">
        <f>D61/C61*100</f>
        <v>100</v>
      </c>
      <c r="F61" s="34" t="s">
        <v>159</v>
      </c>
      <c r="G61" s="8" t="s">
        <v>6</v>
      </c>
      <c r="H61" s="8">
        <v>73</v>
      </c>
      <c r="I61" s="8">
        <v>52</v>
      </c>
      <c r="J61" s="15">
        <f>I61/H61*100</f>
        <v>71.23287671232876</v>
      </c>
      <c r="K61" s="13"/>
      <c r="L61" s="12"/>
    </row>
    <row r="62" spans="1:12" ht="36">
      <c r="A62" s="103"/>
      <c r="B62" s="6"/>
      <c r="C62" s="42"/>
      <c r="D62" s="42"/>
      <c r="E62" s="41"/>
      <c r="F62" s="34" t="s">
        <v>160</v>
      </c>
      <c r="G62" s="8" t="s">
        <v>6</v>
      </c>
      <c r="H62" s="8">
        <v>100</v>
      </c>
      <c r="I62" s="8">
        <v>100</v>
      </c>
      <c r="J62" s="15">
        <f>I62/H62*100</f>
        <v>100</v>
      </c>
      <c r="K62" s="13"/>
      <c r="L62" s="12"/>
    </row>
    <row r="63" spans="1:12" ht="36">
      <c r="A63" s="103"/>
      <c r="B63" s="13"/>
      <c r="C63" s="40"/>
      <c r="D63" s="40"/>
      <c r="E63" s="13"/>
      <c r="F63" s="34" t="s">
        <v>161</v>
      </c>
      <c r="G63" s="8" t="s">
        <v>6</v>
      </c>
      <c r="H63" s="8">
        <v>27.8</v>
      </c>
      <c r="I63" s="8">
        <v>37.5</v>
      </c>
      <c r="J63" s="15">
        <f>I63/H63*100</f>
        <v>134.89208633093526</v>
      </c>
      <c r="K63" s="13"/>
      <c r="L63" s="12"/>
    </row>
    <row r="64" spans="1:13" s="37" customFormat="1" ht="19.5" customHeight="1">
      <c r="A64" s="103" t="s">
        <v>87</v>
      </c>
      <c r="B64" s="10" t="s">
        <v>11</v>
      </c>
      <c r="C64" s="32">
        <f>SUM(C65:C66)</f>
        <v>10125.63479</v>
      </c>
      <c r="D64" s="32">
        <f>SUM(D65:D66)</f>
        <v>10110.62493</v>
      </c>
      <c r="E64" s="17">
        <f aca="true" t="shared" si="6" ref="E64:E69">D64/C64*100</f>
        <v>99.85176376285244</v>
      </c>
      <c r="F64" s="16" t="s">
        <v>11</v>
      </c>
      <c r="G64" s="16"/>
      <c r="H64" s="16"/>
      <c r="I64" s="16"/>
      <c r="J64" s="33">
        <f>(J65+J66)/2</f>
        <v>94.70588235294119</v>
      </c>
      <c r="K64" s="5">
        <f>J64/E64</f>
        <v>0.948464792047813</v>
      </c>
      <c r="L64" s="16" t="s">
        <v>2</v>
      </c>
      <c r="M64" s="38"/>
    </row>
    <row r="65" spans="1:12" ht="24">
      <c r="A65" s="103"/>
      <c r="B65" s="6" t="s">
        <v>30</v>
      </c>
      <c r="C65" s="42">
        <v>6090.06479</v>
      </c>
      <c r="D65" s="42">
        <v>6075.05493</v>
      </c>
      <c r="E65" s="17">
        <f t="shared" si="6"/>
        <v>99.75353529859574</v>
      </c>
      <c r="F65" s="34" t="s">
        <v>200</v>
      </c>
      <c r="G65" s="8" t="s">
        <v>1</v>
      </c>
      <c r="H65" s="8">
        <v>3</v>
      </c>
      <c r="I65" s="8">
        <v>3</v>
      </c>
      <c r="J65" s="15">
        <f>I65/H65*100</f>
        <v>100</v>
      </c>
      <c r="K65" s="13"/>
      <c r="L65" s="12"/>
    </row>
    <row r="66" spans="1:12" ht="24">
      <c r="A66" s="103"/>
      <c r="B66" s="6" t="s">
        <v>13</v>
      </c>
      <c r="C66" s="42">
        <v>4035.57</v>
      </c>
      <c r="D66" s="42">
        <v>4035.57</v>
      </c>
      <c r="E66" s="17">
        <f t="shared" si="6"/>
        <v>100</v>
      </c>
      <c r="F66" s="34" t="s">
        <v>201</v>
      </c>
      <c r="G66" s="8" t="s">
        <v>1</v>
      </c>
      <c r="H66" s="8">
        <v>1530</v>
      </c>
      <c r="I66" s="8">
        <v>1368</v>
      </c>
      <c r="J66" s="15">
        <f>I66/H66*100</f>
        <v>89.41176470588236</v>
      </c>
      <c r="K66" s="13"/>
      <c r="L66" s="12"/>
    </row>
    <row r="67" spans="1:13" s="37" customFormat="1" ht="19.5" customHeight="1">
      <c r="A67" s="103" t="s">
        <v>88</v>
      </c>
      <c r="B67" s="10" t="s">
        <v>11</v>
      </c>
      <c r="C67" s="32">
        <f>SUM(C68:C70)</f>
        <v>5297.32</v>
      </c>
      <c r="D67" s="32">
        <f>SUM(D68:D70)</f>
        <v>5062.4926</v>
      </c>
      <c r="E67" s="17">
        <f t="shared" si="6"/>
        <v>95.56705277385545</v>
      </c>
      <c r="F67" s="16" t="s">
        <v>11</v>
      </c>
      <c r="G67" s="16"/>
      <c r="H67" s="16"/>
      <c r="I67" s="16"/>
      <c r="J67" s="33">
        <f>(J68+J69+J70+J71+J72+J73+J74+J75+J76+J77+J78+J79+J80+J81+J82+J83+J84+J85+J86+J87+J88)/21</f>
        <v>100</v>
      </c>
      <c r="K67" s="5">
        <f>J67/E67</f>
        <v>1.0463857270625938</v>
      </c>
      <c r="L67" s="16" t="s">
        <v>5</v>
      </c>
      <c r="M67" s="38"/>
    </row>
    <row r="68" spans="1:12" ht="24">
      <c r="A68" s="103"/>
      <c r="B68" s="6" t="s">
        <v>30</v>
      </c>
      <c r="C68" s="42">
        <v>3035.11</v>
      </c>
      <c r="D68" s="42">
        <v>3017.50132</v>
      </c>
      <c r="E68" s="41">
        <f t="shared" si="6"/>
        <v>99.41983387752008</v>
      </c>
      <c r="F68" s="34" t="s">
        <v>282</v>
      </c>
      <c r="G68" s="8" t="s">
        <v>1</v>
      </c>
      <c r="H68" s="8">
        <v>1</v>
      </c>
      <c r="I68" s="8">
        <v>1</v>
      </c>
      <c r="J68" s="15">
        <f aca="true" t="shared" si="7" ref="J68:J73">I68/H68*100</f>
        <v>100</v>
      </c>
      <c r="K68" s="13"/>
      <c r="L68" s="12"/>
    </row>
    <row r="69" spans="1:12" ht="12">
      <c r="A69" s="103"/>
      <c r="B69" s="6" t="s">
        <v>13</v>
      </c>
      <c r="C69" s="42">
        <v>2262.21</v>
      </c>
      <c r="D69" s="42">
        <v>2044.99128</v>
      </c>
      <c r="E69" s="41">
        <f t="shared" si="6"/>
        <v>90.39794183563859</v>
      </c>
      <c r="F69" s="34" t="s">
        <v>283</v>
      </c>
      <c r="G69" s="8" t="s">
        <v>1</v>
      </c>
      <c r="H69" s="8">
        <v>12</v>
      </c>
      <c r="I69" s="8">
        <v>12</v>
      </c>
      <c r="J69" s="15">
        <f t="shared" si="7"/>
        <v>100</v>
      </c>
      <c r="K69" s="13"/>
      <c r="L69" s="12"/>
    </row>
    <row r="70" spans="1:12" ht="12">
      <c r="A70" s="103"/>
      <c r="B70" s="6"/>
      <c r="C70" s="42"/>
      <c r="D70" s="42"/>
      <c r="E70" s="41"/>
      <c r="F70" s="34" t="s">
        <v>284</v>
      </c>
      <c r="G70" s="8" t="s">
        <v>1</v>
      </c>
      <c r="H70" s="8">
        <v>1</v>
      </c>
      <c r="I70" s="8">
        <v>1</v>
      </c>
      <c r="J70" s="15">
        <f t="shared" si="7"/>
        <v>100</v>
      </c>
      <c r="K70" s="13"/>
      <c r="L70" s="12"/>
    </row>
    <row r="71" spans="1:12" ht="12">
      <c r="A71" s="103"/>
      <c r="B71" s="13"/>
      <c r="C71" s="40"/>
      <c r="D71" s="40"/>
      <c r="E71" s="13"/>
      <c r="F71" s="34" t="s">
        <v>285</v>
      </c>
      <c r="G71" s="8" t="s">
        <v>1</v>
      </c>
      <c r="H71" s="8">
        <v>1</v>
      </c>
      <c r="I71" s="8">
        <v>1</v>
      </c>
      <c r="J71" s="15">
        <f t="shared" si="7"/>
        <v>100</v>
      </c>
      <c r="K71" s="13"/>
      <c r="L71" s="12"/>
    </row>
    <row r="72" spans="1:12" ht="24">
      <c r="A72" s="103"/>
      <c r="B72" s="13"/>
      <c r="C72" s="13"/>
      <c r="D72" s="13"/>
      <c r="E72" s="13"/>
      <c r="F72" s="34" t="s">
        <v>286</v>
      </c>
      <c r="G72" s="8" t="s">
        <v>1</v>
      </c>
      <c r="H72" s="8">
        <v>1</v>
      </c>
      <c r="I72" s="8">
        <v>1</v>
      </c>
      <c r="J72" s="15">
        <f t="shared" si="7"/>
        <v>100</v>
      </c>
      <c r="K72" s="13"/>
      <c r="L72" s="12"/>
    </row>
    <row r="73" spans="1:12" ht="12">
      <c r="A73" s="103"/>
      <c r="B73" s="13"/>
      <c r="C73" s="13"/>
      <c r="D73" s="13"/>
      <c r="E73" s="13"/>
      <c r="F73" s="34" t="s">
        <v>287</v>
      </c>
      <c r="G73" s="8" t="s">
        <v>1</v>
      </c>
      <c r="H73" s="8">
        <v>1</v>
      </c>
      <c r="I73" s="8">
        <v>1</v>
      </c>
      <c r="J73" s="15">
        <f t="shared" si="7"/>
        <v>100</v>
      </c>
      <c r="K73" s="13"/>
      <c r="L73" s="12"/>
    </row>
    <row r="74" spans="1:12" ht="12">
      <c r="A74" s="103"/>
      <c r="B74" s="13"/>
      <c r="C74" s="13"/>
      <c r="D74" s="13"/>
      <c r="E74" s="13"/>
      <c r="F74" s="34" t="s">
        <v>288</v>
      </c>
      <c r="G74" s="8" t="s">
        <v>1</v>
      </c>
      <c r="H74" s="8">
        <v>3</v>
      </c>
      <c r="I74" s="8">
        <v>3</v>
      </c>
      <c r="J74" s="15">
        <f>H74/I74*100</f>
        <v>100</v>
      </c>
      <c r="K74" s="13"/>
      <c r="L74" s="12"/>
    </row>
    <row r="75" spans="1:12" ht="24">
      <c r="A75" s="103"/>
      <c r="B75" s="13"/>
      <c r="C75" s="13"/>
      <c r="D75" s="13"/>
      <c r="E75" s="13"/>
      <c r="F75" s="34" t="s">
        <v>289</v>
      </c>
      <c r="G75" s="8" t="s">
        <v>1</v>
      </c>
      <c r="H75" s="8">
        <v>6</v>
      </c>
      <c r="I75" s="8">
        <v>6</v>
      </c>
      <c r="J75" s="15">
        <f>H75/I75*100</f>
        <v>100</v>
      </c>
      <c r="K75" s="13"/>
      <c r="L75" s="12"/>
    </row>
    <row r="76" spans="1:12" ht="12">
      <c r="A76" s="103"/>
      <c r="B76" s="13"/>
      <c r="C76" s="13"/>
      <c r="D76" s="13"/>
      <c r="E76" s="13"/>
      <c r="F76" s="34" t="s">
        <v>290</v>
      </c>
      <c r="G76" s="8" t="s">
        <v>1</v>
      </c>
      <c r="H76" s="8">
        <v>3</v>
      </c>
      <c r="I76" s="8">
        <v>3</v>
      </c>
      <c r="J76" s="15">
        <f aca="true" t="shared" si="8" ref="J76:J88">H76/I76*100</f>
        <v>100</v>
      </c>
      <c r="K76" s="13"/>
      <c r="L76" s="12"/>
    </row>
    <row r="77" spans="1:12" ht="12">
      <c r="A77" s="103"/>
      <c r="B77" s="13"/>
      <c r="C77" s="13"/>
      <c r="D77" s="13"/>
      <c r="E77" s="13"/>
      <c r="F77" s="34" t="s">
        <v>291</v>
      </c>
      <c r="G77" s="8" t="s">
        <v>1</v>
      </c>
      <c r="H77" s="8">
        <v>2</v>
      </c>
      <c r="I77" s="8">
        <v>2</v>
      </c>
      <c r="J77" s="15">
        <f t="shared" si="8"/>
        <v>100</v>
      </c>
      <c r="K77" s="13"/>
      <c r="L77" s="12"/>
    </row>
    <row r="78" spans="1:12" ht="12">
      <c r="A78" s="103"/>
      <c r="B78" s="13"/>
      <c r="C78" s="13"/>
      <c r="D78" s="13"/>
      <c r="E78" s="13"/>
      <c r="F78" s="34" t="s">
        <v>292</v>
      </c>
      <c r="G78" s="8" t="s">
        <v>1</v>
      </c>
      <c r="H78" s="8">
        <v>4</v>
      </c>
      <c r="I78" s="8">
        <v>4</v>
      </c>
      <c r="J78" s="15">
        <f t="shared" si="8"/>
        <v>100</v>
      </c>
      <c r="K78" s="13"/>
      <c r="L78" s="12"/>
    </row>
    <row r="79" spans="1:12" ht="12">
      <c r="A79" s="103"/>
      <c r="B79" s="13"/>
      <c r="C79" s="13"/>
      <c r="D79" s="13"/>
      <c r="E79" s="13"/>
      <c r="F79" s="83" t="s">
        <v>293</v>
      </c>
      <c r="G79" s="8" t="s">
        <v>1</v>
      </c>
      <c r="H79" s="8">
        <v>1</v>
      </c>
      <c r="I79" s="8">
        <v>1</v>
      </c>
      <c r="J79" s="15">
        <f t="shared" si="8"/>
        <v>100</v>
      </c>
      <c r="K79" s="13"/>
      <c r="L79" s="12"/>
    </row>
    <row r="80" spans="1:12" ht="12">
      <c r="A80" s="103"/>
      <c r="B80" s="13"/>
      <c r="C80" s="13"/>
      <c r="D80" s="13"/>
      <c r="E80" s="13"/>
      <c r="F80" s="83" t="s">
        <v>294</v>
      </c>
      <c r="G80" s="8" t="s">
        <v>1</v>
      </c>
      <c r="H80" s="8">
        <v>1</v>
      </c>
      <c r="I80" s="8">
        <v>1</v>
      </c>
      <c r="J80" s="15">
        <f t="shared" si="8"/>
        <v>100</v>
      </c>
      <c r="K80" s="13"/>
      <c r="L80" s="12"/>
    </row>
    <row r="81" spans="1:12" ht="12">
      <c r="A81" s="103"/>
      <c r="B81" s="13"/>
      <c r="C81" s="13"/>
      <c r="D81" s="13"/>
      <c r="E81" s="13"/>
      <c r="F81" s="83" t="s">
        <v>295</v>
      </c>
      <c r="G81" s="8" t="s">
        <v>1</v>
      </c>
      <c r="H81" s="8">
        <v>4</v>
      </c>
      <c r="I81" s="8">
        <v>4</v>
      </c>
      <c r="J81" s="15">
        <f t="shared" si="8"/>
        <v>100</v>
      </c>
      <c r="K81" s="13"/>
      <c r="L81" s="12"/>
    </row>
    <row r="82" spans="1:12" ht="12">
      <c r="A82" s="103"/>
      <c r="B82" s="13"/>
      <c r="C82" s="13"/>
      <c r="D82" s="13"/>
      <c r="E82" s="13"/>
      <c r="F82" s="83" t="s">
        <v>296</v>
      </c>
      <c r="G82" s="8" t="s">
        <v>1</v>
      </c>
      <c r="H82" s="8">
        <v>1</v>
      </c>
      <c r="I82" s="8">
        <v>1</v>
      </c>
      <c r="J82" s="15">
        <f t="shared" si="8"/>
        <v>100</v>
      </c>
      <c r="K82" s="13"/>
      <c r="L82" s="12"/>
    </row>
    <row r="83" spans="1:12" ht="12">
      <c r="A83" s="103"/>
      <c r="B83" s="13"/>
      <c r="C83" s="13"/>
      <c r="D83" s="13"/>
      <c r="E83" s="13"/>
      <c r="F83" s="83" t="s">
        <v>297</v>
      </c>
      <c r="G83" s="8" t="s">
        <v>1</v>
      </c>
      <c r="H83" s="8">
        <v>2</v>
      </c>
      <c r="I83" s="8">
        <v>2</v>
      </c>
      <c r="J83" s="15">
        <f t="shared" si="8"/>
        <v>100</v>
      </c>
      <c r="K83" s="13"/>
      <c r="L83" s="12"/>
    </row>
    <row r="84" spans="1:12" ht="24">
      <c r="A84" s="103"/>
      <c r="B84" s="13"/>
      <c r="C84" s="13"/>
      <c r="D84" s="13"/>
      <c r="E84" s="13"/>
      <c r="F84" s="34" t="s">
        <v>298</v>
      </c>
      <c r="G84" s="8" t="s">
        <v>1</v>
      </c>
      <c r="H84" s="8">
        <v>1</v>
      </c>
      <c r="I84" s="8">
        <v>1</v>
      </c>
      <c r="J84" s="15">
        <f t="shared" si="8"/>
        <v>100</v>
      </c>
      <c r="K84" s="13"/>
      <c r="L84" s="12"/>
    </row>
    <row r="85" spans="1:12" ht="24">
      <c r="A85" s="103"/>
      <c r="B85" s="13"/>
      <c r="C85" s="13"/>
      <c r="D85" s="13"/>
      <c r="E85" s="13"/>
      <c r="F85" s="34" t="s">
        <v>299</v>
      </c>
      <c r="G85" s="8" t="s">
        <v>1</v>
      </c>
      <c r="H85" s="8">
        <v>2</v>
      </c>
      <c r="I85" s="8">
        <v>2</v>
      </c>
      <c r="J85" s="15">
        <f t="shared" si="8"/>
        <v>100</v>
      </c>
      <c r="K85" s="13"/>
      <c r="L85" s="12"/>
    </row>
    <row r="86" spans="1:12" ht="12">
      <c r="A86" s="103"/>
      <c r="B86" s="13"/>
      <c r="C86" s="13"/>
      <c r="D86" s="13"/>
      <c r="E86" s="13"/>
      <c r="F86" s="34" t="s">
        <v>300</v>
      </c>
      <c r="G86" s="8" t="s">
        <v>1</v>
      </c>
      <c r="H86" s="8">
        <v>2</v>
      </c>
      <c r="I86" s="8">
        <v>2</v>
      </c>
      <c r="J86" s="15">
        <f t="shared" si="8"/>
        <v>100</v>
      </c>
      <c r="K86" s="13"/>
      <c r="L86" s="12"/>
    </row>
    <row r="87" spans="1:12" ht="24">
      <c r="A87" s="103"/>
      <c r="B87" s="13"/>
      <c r="C87" s="13"/>
      <c r="D87" s="13"/>
      <c r="E87" s="13"/>
      <c r="F87" s="34" t="s">
        <v>301</v>
      </c>
      <c r="G87" s="8" t="s">
        <v>1</v>
      </c>
      <c r="H87" s="8">
        <v>7</v>
      </c>
      <c r="I87" s="8">
        <v>7</v>
      </c>
      <c r="J87" s="15">
        <f t="shared" si="8"/>
        <v>100</v>
      </c>
      <c r="K87" s="13"/>
      <c r="L87" s="12"/>
    </row>
    <row r="88" spans="1:12" ht="12">
      <c r="A88" s="103"/>
      <c r="B88" s="13"/>
      <c r="C88" s="13"/>
      <c r="D88" s="13"/>
      <c r="E88" s="13"/>
      <c r="F88" s="34" t="s">
        <v>302</v>
      </c>
      <c r="G88" s="8" t="s">
        <v>1</v>
      </c>
      <c r="H88" s="8">
        <v>1</v>
      </c>
      <c r="I88" s="8">
        <v>1</v>
      </c>
      <c r="J88" s="15">
        <f t="shared" si="8"/>
        <v>100</v>
      </c>
      <c r="K88" s="13"/>
      <c r="L88" s="12"/>
    </row>
    <row r="89" spans="1:13" s="37" customFormat="1" ht="19.5" customHeight="1">
      <c r="A89" s="103" t="s">
        <v>89</v>
      </c>
      <c r="B89" s="10" t="s">
        <v>11</v>
      </c>
      <c r="C89" s="32">
        <f>SUM(C90:C92)</f>
        <v>100.75</v>
      </c>
      <c r="D89" s="32">
        <f>SUM(D90:D92)</f>
        <v>100.75</v>
      </c>
      <c r="E89" s="17">
        <f>D89/C89*100</f>
        <v>100</v>
      </c>
      <c r="F89" s="16" t="s">
        <v>11</v>
      </c>
      <c r="G89" s="16"/>
      <c r="H89" s="16"/>
      <c r="I89" s="16"/>
      <c r="J89" s="33">
        <f>(J90+J91+J92)/3</f>
        <v>100</v>
      </c>
      <c r="K89" s="5">
        <f>J89/E89</f>
        <v>1</v>
      </c>
      <c r="L89" s="16" t="s">
        <v>5</v>
      </c>
      <c r="M89" s="38"/>
    </row>
    <row r="90" spans="1:12" ht="24">
      <c r="A90" s="103"/>
      <c r="B90" s="6" t="s">
        <v>30</v>
      </c>
      <c r="C90" s="42">
        <v>100.75</v>
      </c>
      <c r="D90" s="42">
        <v>100.75</v>
      </c>
      <c r="E90" s="17">
        <f>D90/C90*100</f>
        <v>100</v>
      </c>
      <c r="F90" s="34" t="s">
        <v>162</v>
      </c>
      <c r="G90" s="8" t="s">
        <v>0</v>
      </c>
      <c r="H90" s="8">
        <v>2020</v>
      </c>
      <c r="I90" s="8">
        <v>2020</v>
      </c>
      <c r="J90" s="15">
        <f>I90/H90*100</f>
        <v>100</v>
      </c>
      <c r="K90" s="13"/>
      <c r="L90" s="12"/>
    </row>
    <row r="91" spans="1:12" ht="36">
      <c r="A91" s="103"/>
      <c r="B91" s="6"/>
      <c r="C91" s="42"/>
      <c r="D91" s="42"/>
      <c r="E91" s="41"/>
      <c r="F91" s="34" t="s">
        <v>163</v>
      </c>
      <c r="G91" s="8" t="s">
        <v>0</v>
      </c>
      <c r="H91" s="8">
        <v>830</v>
      </c>
      <c r="I91" s="8">
        <v>830</v>
      </c>
      <c r="J91" s="15">
        <f>I91/H91*100</f>
        <v>100</v>
      </c>
      <c r="K91" s="13"/>
      <c r="L91" s="12"/>
    </row>
    <row r="92" spans="1:12" ht="48">
      <c r="A92" s="103"/>
      <c r="B92" s="6"/>
      <c r="C92" s="42"/>
      <c r="D92" s="42"/>
      <c r="E92" s="41"/>
      <c r="F92" s="34" t="s">
        <v>164</v>
      </c>
      <c r="G92" s="8" t="s">
        <v>0</v>
      </c>
      <c r="H92" s="8">
        <v>1530</v>
      </c>
      <c r="I92" s="8">
        <v>1530</v>
      </c>
      <c r="J92" s="15">
        <f>I92/H92*100</f>
        <v>100</v>
      </c>
      <c r="K92" s="13"/>
      <c r="L92" s="12"/>
    </row>
    <row r="93" spans="1:13" s="37" customFormat="1" ht="18.75" customHeight="1">
      <c r="A93" s="92" t="s">
        <v>304</v>
      </c>
      <c r="B93" s="10" t="s">
        <v>11</v>
      </c>
      <c r="C93" s="32">
        <f>SUM(C94:C96)</f>
        <v>114476.9745</v>
      </c>
      <c r="D93" s="32">
        <f>SUM(D94:D96)</f>
        <v>114044.81758</v>
      </c>
      <c r="E93" s="17">
        <f>D93/C93*100</f>
        <v>99.62249446066555</v>
      </c>
      <c r="F93" s="16" t="s">
        <v>11</v>
      </c>
      <c r="G93" s="16"/>
      <c r="H93" s="16"/>
      <c r="I93" s="16"/>
      <c r="J93" s="66">
        <f>(J94+J95+J96+J97+J98)/5</f>
        <v>116.9366146748185</v>
      </c>
      <c r="K93" s="5">
        <f>J93/E93</f>
        <v>1.1737972965632695</v>
      </c>
      <c r="L93" s="16" t="s">
        <v>5</v>
      </c>
      <c r="M93" s="38"/>
    </row>
    <row r="94" spans="1:12" ht="48">
      <c r="A94" s="98"/>
      <c r="B94" s="6" t="s">
        <v>30</v>
      </c>
      <c r="C94" s="42">
        <v>17403.72041</v>
      </c>
      <c r="D94" s="42">
        <v>16991.36036</v>
      </c>
      <c r="E94" s="41">
        <f>D94/C94*100</f>
        <v>97.63062126783498</v>
      </c>
      <c r="F94" s="34" t="s">
        <v>66</v>
      </c>
      <c r="G94" s="8" t="s">
        <v>6</v>
      </c>
      <c r="H94" s="8">
        <v>38.9</v>
      </c>
      <c r="I94" s="8">
        <v>40.1</v>
      </c>
      <c r="J94" s="27">
        <f>I94/H94*100</f>
        <v>103.08483290488432</v>
      </c>
      <c r="K94" s="13"/>
      <c r="L94" s="12"/>
    </row>
    <row r="95" spans="1:12" ht="36">
      <c r="A95" s="98"/>
      <c r="B95" s="6" t="s">
        <v>12</v>
      </c>
      <c r="C95" s="42">
        <v>1755.8</v>
      </c>
      <c r="D95" s="42">
        <v>1753.71095</v>
      </c>
      <c r="E95" s="41">
        <f>D95/C95*100</f>
        <v>99.88102004784145</v>
      </c>
      <c r="F95" s="34" t="s">
        <v>119</v>
      </c>
      <c r="G95" s="8" t="s">
        <v>6</v>
      </c>
      <c r="H95" s="8">
        <v>93</v>
      </c>
      <c r="I95" s="8">
        <v>87.3</v>
      </c>
      <c r="J95" s="27">
        <f>I95/H95*100</f>
        <v>93.87096774193549</v>
      </c>
      <c r="K95" s="13"/>
      <c r="L95" s="12"/>
    </row>
    <row r="96" spans="1:12" ht="96">
      <c r="A96" s="98"/>
      <c r="B96" s="6" t="s">
        <v>13</v>
      </c>
      <c r="C96" s="42">
        <v>95317.45409</v>
      </c>
      <c r="D96" s="42">
        <v>95299.74627</v>
      </c>
      <c r="E96" s="41">
        <f>D96/C96*100</f>
        <v>99.98142226922755</v>
      </c>
      <c r="F96" s="34" t="s">
        <v>303</v>
      </c>
      <c r="G96" s="8" t="s">
        <v>6</v>
      </c>
      <c r="H96" s="8">
        <v>22</v>
      </c>
      <c r="I96" s="8">
        <v>41.3</v>
      </c>
      <c r="J96" s="27">
        <f>I96/H96*100</f>
        <v>187.72727272727272</v>
      </c>
      <c r="K96" s="13"/>
      <c r="L96" s="12"/>
    </row>
    <row r="97" spans="1:12" ht="26.25" customHeight="1">
      <c r="A97" s="98"/>
      <c r="B97" s="13"/>
      <c r="C97" s="40"/>
      <c r="D97" s="40"/>
      <c r="E97" s="13"/>
      <c r="F97" s="34" t="s">
        <v>120</v>
      </c>
      <c r="G97" s="8" t="s">
        <v>6</v>
      </c>
      <c r="H97" s="8">
        <v>3</v>
      </c>
      <c r="I97" s="8">
        <v>3</v>
      </c>
      <c r="J97" s="27">
        <f>I97/H97*100</f>
        <v>100</v>
      </c>
      <c r="K97" s="13"/>
      <c r="L97" s="12"/>
    </row>
    <row r="98" spans="1:12" ht="82.5" customHeight="1">
      <c r="A98" s="99"/>
      <c r="B98" s="13"/>
      <c r="C98" s="13"/>
      <c r="D98" s="13"/>
      <c r="E98" s="13"/>
      <c r="F98" s="34" t="s">
        <v>121</v>
      </c>
      <c r="G98" s="8" t="s">
        <v>6</v>
      </c>
      <c r="H98" s="8">
        <v>100</v>
      </c>
      <c r="I98" s="8">
        <v>100</v>
      </c>
      <c r="J98" s="15">
        <f>I98/H98*100</f>
        <v>100</v>
      </c>
      <c r="K98" s="13"/>
      <c r="L98" s="12"/>
    </row>
    <row r="99" spans="1:12" ht="19.5" customHeight="1">
      <c r="A99" s="95" t="s">
        <v>90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7"/>
    </row>
    <row r="100" spans="1:13" ht="18.75" customHeight="1">
      <c r="A100" s="92" t="s">
        <v>79</v>
      </c>
      <c r="B100" s="10" t="s">
        <v>3</v>
      </c>
      <c r="C100" s="17">
        <f>C101</f>
        <v>728.769</v>
      </c>
      <c r="D100" s="17">
        <f>D101</f>
        <v>728.769</v>
      </c>
      <c r="E100" s="17">
        <f>+D100/C100*100</f>
        <v>100</v>
      </c>
      <c r="F100" s="10" t="s">
        <v>3</v>
      </c>
      <c r="G100" s="16"/>
      <c r="H100" s="23"/>
      <c r="I100" s="22"/>
      <c r="J100" s="10">
        <f>J101/1</f>
        <v>100</v>
      </c>
      <c r="K100" s="5">
        <f>J100/E100</f>
        <v>1</v>
      </c>
      <c r="L100" s="16" t="s">
        <v>5</v>
      </c>
      <c r="M100" s="1"/>
    </row>
    <row r="101" spans="1:13" ht="39" customHeight="1">
      <c r="A101" s="98"/>
      <c r="B101" s="14" t="s">
        <v>30</v>
      </c>
      <c r="C101" s="6">
        <v>728.769</v>
      </c>
      <c r="D101" s="6">
        <v>728.769</v>
      </c>
      <c r="E101" s="6">
        <f>D101/C101*100</f>
        <v>100</v>
      </c>
      <c r="F101" s="34" t="s">
        <v>178</v>
      </c>
      <c r="G101" s="14" t="s">
        <v>6</v>
      </c>
      <c r="H101" s="14">
        <v>75</v>
      </c>
      <c r="I101" s="14">
        <v>75</v>
      </c>
      <c r="J101" s="6">
        <f>I101/H101*100</f>
        <v>100</v>
      </c>
      <c r="K101" s="14"/>
      <c r="L101" s="8"/>
      <c r="M101" s="1"/>
    </row>
    <row r="102" spans="1:12" s="2" customFormat="1" ht="24.75" customHeight="1">
      <c r="A102" s="92" t="s">
        <v>78</v>
      </c>
      <c r="B102" s="10" t="s">
        <v>3</v>
      </c>
      <c r="C102" s="18">
        <f>C103</f>
        <v>539.611</v>
      </c>
      <c r="D102" s="18">
        <f>D103</f>
        <v>539.611</v>
      </c>
      <c r="E102" s="17">
        <f>+D102/C102*100</f>
        <v>100</v>
      </c>
      <c r="F102" s="10" t="s">
        <v>3</v>
      </c>
      <c r="G102" s="16"/>
      <c r="H102" s="23"/>
      <c r="I102" s="22"/>
      <c r="J102" s="10">
        <f>J103/1</f>
        <v>100</v>
      </c>
      <c r="K102" s="5">
        <f>J102/E102</f>
        <v>1</v>
      </c>
      <c r="L102" s="16" t="s">
        <v>64</v>
      </c>
    </row>
    <row r="103" spans="1:12" s="2" customFormat="1" ht="37.5" customHeight="1">
      <c r="A103" s="98"/>
      <c r="B103" s="14" t="s">
        <v>30</v>
      </c>
      <c r="C103" s="14">
        <v>539.611</v>
      </c>
      <c r="D103" s="14">
        <v>539.611</v>
      </c>
      <c r="E103" s="6">
        <f>D103/C103*100</f>
        <v>100</v>
      </c>
      <c r="F103" s="34" t="s">
        <v>122</v>
      </c>
      <c r="G103" s="14" t="s">
        <v>9</v>
      </c>
      <c r="H103" s="14">
        <v>0.5</v>
      </c>
      <c r="I103" s="14">
        <v>0.5</v>
      </c>
      <c r="J103" s="6">
        <v>100</v>
      </c>
      <c r="K103" s="14"/>
      <c r="L103" s="8"/>
    </row>
    <row r="104" spans="1:12" s="2" customFormat="1" ht="39" customHeight="1" hidden="1">
      <c r="A104" s="98"/>
      <c r="B104" s="14"/>
      <c r="C104" s="14"/>
      <c r="D104" s="14"/>
      <c r="E104" s="6"/>
      <c r="F104" s="60" t="s">
        <v>123</v>
      </c>
      <c r="G104" s="67" t="s">
        <v>62</v>
      </c>
      <c r="H104" s="67">
        <v>0</v>
      </c>
      <c r="I104" s="67">
        <v>0</v>
      </c>
      <c r="J104" s="87" t="s">
        <v>125</v>
      </c>
      <c r="K104" s="14"/>
      <c r="L104" s="8"/>
    </row>
    <row r="105" spans="1:12" s="2" customFormat="1" ht="53.25" customHeight="1" hidden="1">
      <c r="A105" s="98"/>
      <c r="B105" s="13"/>
      <c r="C105" s="14"/>
      <c r="D105" s="14"/>
      <c r="E105" s="24"/>
      <c r="F105" s="60" t="s">
        <v>124</v>
      </c>
      <c r="G105" s="67" t="s">
        <v>8</v>
      </c>
      <c r="H105" s="67">
        <v>0</v>
      </c>
      <c r="I105" s="67">
        <v>0</v>
      </c>
      <c r="J105" s="88"/>
      <c r="K105" s="14"/>
      <c r="L105" s="8"/>
    </row>
    <row r="106" spans="1:12" s="2" customFormat="1" ht="36" customHeight="1" hidden="1">
      <c r="A106" s="98"/>
      <c r="B106" s="13"/>
      <c r="C106" s="14"/>
      <c r="D106" s="14"/>
      <c r="E106" s="24"/>
      <c r="F106" s="60" t="s">
        <v>63</v>
      </c>
      <c r="G106" s="67" t="s">
        <v>10</v>
      </c>
      <c r="H106" s="67">
        <v>0</v>
      </c>
      <c r="I106" s="67">
        <v>0</v>
      </c>
      <c r="J106" s="89"/>
      <c r="K106" s="14"/>
      <c r="L106" s="8"/>
    </row>
    <row r="107" spans="1:12" s="2" customFormat="1" ht="19.5" customHeight="1">
      <c r="A107" s="92" t="s">
        <v>80</v>
      </c>
      <c r="B107" s="10" t="s">
        <v>3</v>
      </c>
      <c r="C107" s="17">
        <f>C108+C109</f>
        <v>5498.28812</v>
      </c>
      <c r="D107" s="17">
        <f>D108+D109</f>
        <v>5471.69772</v>
      </c>
      <c r="E107" s="17">
        <f>+D107/C107*100</f>
        <v>99.51638765703679</v>
      </c>
      <c r="F107" s="10" t="s">
        <v>3</v>
      </c>
      <c r="G107" s="16"/>
      <c r="H107" s="23"/>
      <c r="I107" s="22"/>
      <c r="J107" s="10">
        <f>J108/1</f>
        <v>1.6666666666666667</v>
      </c>
      <c r="K107" s="84">
        <f>J107/E107</f>
        <v>0.016747660419613484</v>
      </c>
      <c r="L107" s="85" t="s">
        <v>2</v>
      </c>
    </row>
    <row r="108" spans="1:12" s="2" customFormat="1" ht="30" customHeight="1">
      <c r="A108" s="98"/>
      <c r="B108" s="14" t="s">
        <v>30</v>
      </c>
      <c r="C108" s="6">
        <v>4338.28812</v>
      </c>
      <c r="D108" s="6">
        <v>4311.69772</v>
      </c>
      <c r="E108" s="6">
        <f>D108/C108*100</f>
        <v>99.38707620922143</v>
      </c>
      <c r="F108" s="68" t="s">
        <v>127</v>
      </c>
      <c r="G108" s="8" t="s">
        <v>6</v>
      </c>
      <c r="H108" s="11">
        <v>9</v>
      </c>
      <c r="I108" s="14">
        <v>0.15</v>
      </c>
      <c r="J108" s="6">
        <f>I108/H108*100</f>
        <v>1.6666666666666667</v>
      </c>
      <c r="K108" s="14"/>
      <c r="L108" s="8"/>
    </row>
    <row r="109" spans="1:12" s="2" customFormat="1" ht="38.25" customHeight="1" hidden="1">
      <c r="A109" s="98"/>
      <c r="B109" s="14" t="s">
        <v>13</v>
      </c>
      <c r="C109" s="6">
        <v>1160</v>
      </c>
      <c r="D109" s="6">
        <v>1160</v>
      </c>
      <c r="E109" s="6">
        <f>D109/C109*100</f>
        <v>100</v>
      </c>
      <c r="F109" s="80" t="s">
        <v>126</v>
      </c>
      <c r="G109" s="61" t="s">
        <v>6</v>
      </c>
      <c r="H109" s="81">
        <v>0</v>
      </c>
      <c r="I109" s="67">
        <v>0</v>
      </c>
      <c r="J109" s="90" t="s">
        <v>111</v>
      </c>
      <c r="K109" s="14"/>
      <c r="L109" s="8"/>
    </row>
    <row r="110" spans="1:12" s="2" customFormat="1" ht="33" customHeight="1" hidden="1">
      <c r="A110" s="99"/>
      <c r="B110" s="13"/>
      <c r="C110" s="14"/>
      <c r="D110" s="14"/>
      <c r="E110" s="24"/>
      <c r="F110" s="82" t="s">
        <v>128</v>
      </c>
      <c r="G110" s="61" t="s">
        <v>6</v>
      </c>
      <c r="H110" s="81">
        <v>0</v>
      </c>
      <c r="I110" s="67">
        <v>0</v>
      </c>
      <c r="J110" s="91"/>
      <c r="K110" s="14"/>
      <c r="L110" s="8"/>
    </row>
    <row r="111" spans="1:12" s="2" customFormat="1" ht="18" customHeight="1" hidden="1">
      <c r="A111" s="92" t="s">
        <v>82</v>
      </c>
      <c r="B111" s="10" t="s">
        <v>3</v>
      </c>
      <c r="C111" s="18">
        <f>C112+C113+C114</f>
        <v>35079.29163</v>
      </c>
      <c r="D111" s="18">
        <f>D112+D113+D114</f>
        <v>35079.29163</v>
      </c>
      <c r="E111" s="17">
        <f>+D111/C111*100</f>
        <v>100</v>
      </c>
      <c r="F111" s="10" t="s">
        <v>3</v>
      </c>
      <c r="G111" s="16"/>
      <c r="H111" s="23"/>
      <c r="I111" s="22"/>
      <c r="J111" s="10">
        <f>(J112+J113+J114+J115)/4</f>
        <v>0</v>
      </c>
      <c r="K111" s="5">
        <f>J111/E111</f>
        <v>0</v>
      </c>
      <c r="L111" s="8"/>
    </row>
    <row r="112" spans="1:12" s="2" customFormat="1" ht="27.75" customHeight="1" hidden="1">
      <c r="A112" s="98"/>
      <c r="B112" s="14" t="s">
        <v>30</v>
      </c>
      <c r="C112" s="6">
        <v>8446.76906</v>
      </c>
      <c r="D112" s="6">
        <v>8446.76906</v>
      </c>
      <c r="E112" s="6">
        <f>D112/C112*100</f>
        <v>100</v>
      </c>
      <c r="F112" s="34" t="s">
        <v>173</v>
      </c>
      <c r="G112" s="14" t="s">
        <v>0</v>
      </c>
      <c r="H112" s="14">
        <v>172</v>
      </c>
      <c r="I112" s="14"/>
      <c r="J112" s="6"/>
      <c r="K112" s="14"/>
      <c r="L112" s="8"/>
    </row>
    <row r="113" spans="1:12" s="2" customFormat="1" ht="24" customHeight="1" hidden="1">
      <c r="A113" s="98"/>
      <c r="B113" s="14" t="s">
        <v>12</v>
      </c>
      <c r="C113" s="6">
        <v>651.695</v>
      </c>
      <c r="D113" s="6">
        <v>651.695</v>
      </c>
      <c r="E113" s="6">
        <f>D113/C113*100</f>
        <v>100</v>
      </c>
      <c r="F113" s="34" t="s">
        <v>174</v>
      </c>
      <c r="G113" s="14" t="s">
        <v>1</v>
      </c>
      <c r="H113" s="14">
        <v>72</v>
      </c>
      <c r="I113" s="14"/>
      <c r="J113" s="6"/>
      <c r="K113" s="14"/>
      <c r="L113" s="8"/>
    </row>
    <row r="114" spans="1:12" s="2" customFormat="1" ht="24" customHeight="1" hidden="1">
      <c r="A114" s="98"/>
      <c r="B114" s="14" t="s">
        <v>13</v>
      </c>
      <c r="C114" s="6">
        <v>25980.82757</v>
      </c>
      <c r="D114" s="6">
        <v>25980.82757</v>
      </c>
      <c r="E114" s="6">
        <f>D114/C114*100</f>
        <v>100</v>
      </c>
      <c r="F114" s="34" t="s">
        <v>175</v>
      </c>
      <c r="G114" s="14" t="s">
        <v>1</v>
      </c>
      <c r="H114" s="14">
        <v>10</v>
      </c>
      <c r="I114" s="14"/>
      <c r="J114" s="6"/>
      <c r="K114" s="14"/>
      <c r="L114" s="8"/>
    </row>
    <row r="115" spans="1:12" s="2" customFormat="1" ht="22.5" customHeight="1" hidden="1">
      <c r="A115" s="99"/>
      <c r="B115" s="13"/>
      <c r="C115" s="14"/>
      <c r="D115" s="14"/>
      <c r="E115" s="24"/>
      <c r="F115" s="34" t="s">
        <v>176</v>
      </c>
      <c r="G115" s="14" t="s">
        <v>177</v>
      </c>
      <c r="H115" s="14">
        <v>3150.72</v>
      </c>
      <c r="I115" s="14"/>
      <c r="J115" s="6"/>
      <c r="K115" s="14"/>
      <c r="L115" s="8"/>
    </row>
    <row r="116" spans="1:12" s="2" customFormat="1" ht="18.75" customHeight="1">
      <c r="A116" s="92" t="s">
        <v>81</v>
      </c>
      <c r="B116" s="10" t="s">
        <v>3</v>
      </c>
      <c r="C116" s="18">
        <f>C117+C118</f>
        <v>1693.70826</v>
      </c>
      <c r="D116" s="18">
        <f>D117+D118</f>
        <v>1693.04354</v>
      </c>
      <c r="E116" s="17">
        <f>+D116/C116*100</f>
        <v>99.96075357157434</v>
      </c>
      <c r="F116" s="10" t="s">
        <v>3</v>
      </c>
      <c r="G116" s="16"/>
      <c r="H116" s="23"/>
      <c r="I116" s="22"/>
      <c r="J116" s="10">
        <f>(J117+J118+J119+J120+J121+J122+J123+J124)/8</f>
        <v>34.74939503932244</v>
      </c>
      <c r="K116" s="86">
        <f>J116/E116</f>
        <v>0.3476303829026361</v>
      </c>
      <c r="L116" s="74" t="s">
        <v>2</v>
      </c>
    </row>
    <row r="117" spans="1:12" s="2" customFormat="1" ht="37.5" customHeight="1">
      <c r="A117" s="108"/>
      <c r="B117" s="14" t="s">
        <v>30</v>
      </c>
      <c r="C117" s="27">
        <v>189</v>
      </c>
      <c r="D117" s="27">
        <v>189</v>
      </c>
      <c r="E117" s="6">
        <f>D117/C117*100</f>
        <v>100</v>
      </c>
      <c r="F117" s="34" t="s">
        <v>129</v>
      </c>
      <c r="G117" s="14" t="s">
        <v>0</v>
      </c>
      <c r="H117" s="14">
        <v>50</v>
      </c>
      <c r="I117" s="14">
        <v>26</v>
      </c>
      <c r="J117" s="6">
        <f aca="true" t="shared" si="9" ref="J117:J124">I117/H117*100</f>
        <v>52</v>
      </c>
      <c r="K117" s="14"/>
      <c r="L117" s="8"/>
    </row>
    <row r="118" spans="1:12" s="2" customFormat="1" ht="27.75" customHeight="1">
      <c r="A118" s="108"/>
      <c r="B118" s="14" t="s">
        <v>13</v>
      </c>
      <c r="C118" s="6">
        <v>1504.70826</v>
      </c>
      <c r="D118" s="6">
        <v>1504.04354</v>
      </c>
      <c r="E118" s="6">
        <f>D118/C118*100</f>
        <v>99.95582399474566</v>
      </c>
      <c r="F118" s="34" t="s">
        <v>130</v>
      </c>
      <c r="G118" s="14" t="s">
        <v>0</v>
      </c>
      <c r="H118" s="14">
        <v>29</v>
      </c>
      <c r="I118" s="14">
        <v>14</v>
      </c>
      <c r="J118" s="6">
        <f t="shared" si="9"/>
        <v>48.275862068965516</v>
      </c>
      <c r="K118" s="14"/>
      <c r="L118" s="8"/>
    </row>
    <row r="119" spans="1:12" s="2" customFormat="1" ht="18.75" customHeight="1">
      <c r="A119" s="108"/>
      <c r="B119" s="14"/>
      <c r="C119" s="6"/>
      <c r="D119" s="6"/>
      <c r="E119" s="6"/>
      <c r="F119" s="34" t="s">
        <v>131</v>
      </c>
      <c r="G119" s="14" t="s">
        <v>0</v>
      </c>
      <c r="H119" s="14">
        <v>6</v>
      </c>
      <c r="I119" s="14">
        <v>2</v>
      </c>
      <c r="J119" s="6">
        <f t="shared" si="9"/>
        <v>33.33333333333333</v>
      </c>
      <c r="K119" s="14"/>
      <c r="L119" s="8"/>
    </row>
    <row r="120" spans="1:12" s="2" customFormat="1" ht="18.75" customHeight="1">
      <c r="A120" s="108"/>
      <c r="B120" s="13"/>
      <c r="C120" s="14"/>
      <c r="D120" s="14"/>
      <c r="E120" s="24"/>
      <c r="F120" s="34" t="s">
        <v>132</v>
      </c>
      <c r="G120" s="14" t="s">
        <v>0</v>
      </c>
      <c r="H120" s="14">
        <v>30</v>
      </c>
      <c r="I120" s="14">
        <v>2</v>
      </c>
      <c r="J120" s="6">
        <f t="shared" si="9"/>
        <v>6.666666666666667</v>
      </c>
      <c r="K120" s="14"/>
      <c r="L120" s="8"/>
    </row>
    <row r="121" spans="1:12" s="2" customFormat="1" ht="18.75" customHeight="1">
      <c r="A121" s="108"/>
      <c r="B121" s="13"/>
      <c r="C121" s="14"/>
      <c r="D121" s="14"/>
      <c r="E121" s="24"/>
      <c r="F121" s="34" t="s">
        <v>133</v>
      </c>
      <c r="G121" s="14" t="s">
        <v>0</v>
      </c>
      <c r="H121" s="14">
        <v>12</v>
      </c>
      <c r="I121" s="14">
        <v>2</v>
      </c>
      <c r="J121" s="6">
        <f t="shared" si="9"/>
        <v>16.666666666666664</v>
      </c>
      <c r="K121" s="14"/>
      <c r="L121" s="8"/>
    </row>
    <row r="122" spans="1:12" s="2" customFormat="1" ht="27" customHeight="1">
      <c r="A122" s="108"/>
      <c r="B122" s="13"/>
      <c r="C122" s="14"/>
      <c r="D122" s="14"/>
      <c r="E122" s="24"/>
      <c r="F122" s="34" t="s">
        <v>134</v>
      </c>
      <c r="G122" s="14" t="s">
        <v>0</v>
      </c>
      <c r="H122" s="14">
        <v>6</v>
      </c>
      <c r="I122" s="14">
        <v>6</v>
      </c>
      <c r="J122" s="6">
        <f t="shared" si="9"/>
        <v>100</v>
      </c>
      <c r="K122" s="14"/>
      <c r="L122" s="8"/>
    </row>
    <row r="123" spans="1:12" s="2" customFormat="1" ht="39" customHeight="1">
      <c r="A123" s="108"/>
      <c r="B123" s="13"/>
      <c r="C123" s="14"/>
      <c r="D123" s="14"/>
      <c r="E123" s="24"/>
      <c r="F123" s="34" t="s">
        <v>135</v>
      </c>
      <c r="G123" s="14" t="s">
        <v>0</v>
      </c>
      <c r="H123" s="14">
        <v>19</v>
      </c>
      <c r="I123" s="14">
        <v>4</v>
      </c>
      <c r="J123" s="6">
        <f t="shared" si="9"/>
        <v>21.052631578947366</v>
      </c>
      <c r="K123" s="14"/>
      <c r="L123" s="8"/>
    </row>
    <row r="124" spans="1:12" s="2" customFormat="1" ht="37.5" customHeight="1">
      <c r="A124" s="109"/>
      <c r="B124" s="13"/>
      <c r="C124" s="14"/>
      <c r="D124" s="14"/>
      <c r="E124" s="24"/>
      <c r="F124" s="34" t="s">
        <v>136</v>
      </c>
      <c r="G124" s="14" t="s">
        <v>0</v>
      </c>
      <c r="H124" s="14">
        <v>1</v>
      </c>
      <c r="I124" s="14">
        <v>0</v>
      </c>
      <c r="J124" s="6">
        <f t="shared" si="9"/>
        <v>0</v>
      </c>
      <c r="K124" s="14"/>
      <c r="L124" s="8"/>
    </row>
    <row r="125" spans="1:12" s="2" customFormat="1" ht="24.75" customHeight="1" hidden="1">
      <c r="A125" s="92" t="s">
        <v>103</v>
      </c>
      <c r="B125" s="10" t="s">
        <v>3</v>
      </c>
      <c r="C125" s="18">
        <f>C126+C127+C128</f>
        <v>6882.64788</v>
      </c>
      <c r="D125" s="18">
        <f>D126+D127+D128</f>
        <v>6217.16128</v>
      </c>
      <c r="E125" s="17">
        <f>+D125/C125*100</f>
        <v>90.33095094209584</v>
      </c>
      <c r="F125" s="10" t="s">
        <v>3</v>
      </c>
      <c r="G125" s="16"/>
      <c r="H125" s="23"/>
      <c r="I125" s="22"/>
      <c r="J125" s="10">
        <f>(J126+J127+J128+J148)/4</f>
        <v>0</v>
      </c>
      <c r="K125" s="5">
        <f>J125/E125</f>
        <v>0</v>
      </c>
      <c r="L125" s="16" t="s">
        <v>64</v>
      </c>
    </row>
    <row r="126" spans="1:12" s="2" customFormat="1" ht="37.5" customHeight="1" hidden="1">
      <c r="A126" s="108"/>
      <c r="B126" s="14" t="s">
        <v>30</v>
      </c>
      <c r="C126" s="6">
        <v>2882.64788</v>
      </c>
      <c r="D126" s="6">
        <v>2223.16953</v>
      </c>
      <c r="E126" s="6">
        <f>D126/C126*100</f>
        <v>77.12247983614287</v>
      </c>
      <c r="F126" s="34"/>
      <c r="G126" s="14"/>
      <c r="H126" s="14"/>
      <c r="I126" s="14"/>
      <c r="J126" s="6"/>
      <c r="K126" s="14"/>
      <c r="L126" s="8"/>
    </row>
    <row r="127" spans="1:12" s="2" customFormat="1" ht="18.75" customHeight="1" hidden="1">
      <c r="A127" s="108"/>
      <c r="B127" s="14" t="s">
        <v>13</v>
      </c>
      <c r="C127" s="6">
        <v>4000</v>
      </c>
      <c r="D127" s="6">
        <v>3993.99175</v>
      </c>
      <c r="E127" s="6">
        <f>D127/C127*100</f>
        <v>99.84979375</v>
      </c>
      <c r="F127" s="34"/>
      <c r="G127" s="14"/>
      <c r="H127" s="14"/>
      <c r="I127" s="14"/>
      <c r="J127" s="6"/>
      <c r="K127" s="14"/>
      <c r="L127" s="8"/>
    </row>
    <row r="128" spans="1:12" s="2" customFormat="1" ht="18.75" customHeight="1" hidden="1">
      <c r="A128" s="108"/>
      <c r="B128" s="13"/>
      <c r="C128" s="14"/>
      <c r="D128" s="14"/>
      <c r="E128" s="24"/>
      <c r="F128" s="34"/>
      <c r="G128" s="14"/>
      <c r="H128" s="14"/>
      <c r="I128" s="14"/>
      <c r="J128" s="6"/>
      <c r="K128" s="14"/>
      <c r="L128" s="8"/>
    </row>
    <row r="129" spans="1:12" s="2" customFormat="1" ht="18.75" customHeight="1" hidden="1">
      <c r="A129" s="109"/>
      <c r="B129" s="13"/>
      <c r="C129" s="14"/>
      <c r="D129" s="14"/>
      <c r="E129" s="24"/>
      <c r="F129" s="34"/>
      <c r="G129" s="14"/>
      <c r="H129" s="14"/>
      <c r="I129" s="14"/>
      <c r="J129" s="6"/>
      <c r="K129" s="14"/>
      <c r="L129" s="8"/>
    </row>
    <row r="130" spans="1:12" s="2" customFormat="1" ht="24.75" customHeight="1">
      <c r="A130" s="92" t="s">
        <v>102</v>
      </c>
      <c r="B130" s="10" t="s">
        <v>3</v>
      </c>
      <c r="C130" s="18">
        <f>C131+C132</f>
        <v>17779.31506</v>
      </c>
      <c r="D130" s="18">
        <f>D131+D132</f>
        <v>17724.67374</v>
      </c>
      <c r="E130" s="17">
        <f>+D130/C130*100</f>
        <v>99.69266915055161</v>
      </c>
      <c r="F130" s="10" t="s">
        <v>3</v>
      </c>
      <c r="G130" s="16"/>
      <c r="H130" s="23"/>
      <c r="I130" s="22"/>
      <c r="J130" s="5">
        <f>(J131+J132+J133+J134)/4</f>
        <v>100</v>
      </c>
      <c r="K130" s="5">
        <f>J130/E130</f>
        <v>1.003082782837164</v>
      </c>
      <c r="L130" s="16" t="s">
        <v>64</v>
      </c>
    </row>
    <row r="131" spans="1:12" s="2" customFormat="1" ht="37.5" customHeight="1">
      <c r="A131" s="108"/>
      <c r="B131" s="14" t="s">
        <v>30</v>
      </c>
      <c r="C131" s="6">
        <v>7756.80332</v>
      </c>
      <c r="D131" s="6">
        <v>7743.282</v>
      </c>
      <c r="E131" s="6">
        <f>D131/C131*100</f>
        <v>99.82568437741438</v>
      </c>
      <c r="F131" s="34" t="s">
        <v>137</v>
      </c>
      <c r="G131" s="8" t="s">
        <v>138</v>
      </c>
      <c r="H131" s="14">
        <v>48.07</v>
      </c>
      <c r="I131" s="8">
        <v>48.07</v>
      </c>
      <c r="J131" s="15">
        <f>I131/H131*100</f>
        <v>100</v>
      </c>
      <c r="K131" s="14"/>
      <c r="L131" s="8"/>
    </row>
    <row r="132" spans="1:12" s="2" customFormat="1" ht="36" customHeight="1">
      <c r="A132" s="108"/>
      <c r="B132" s="14" t="s">
        <v>13</v>
      </c>
      <c r="C132" s="6">
        <v>10022.51174</v>
      </c>
      <c r="D132" s="6">
        <v>9981.39174</v>
      </c>
      <c r="E132" s="6">
        <f>D132/C132*100</f>
        <v>99.58972360355648</v>
      </c>
      <c r="F132" s="34" t="s">
        <v>139</v>
      </c>
      <c r="G132" s="8" t="s">
        <v>6</v>
      </c>
      <c r="H132" s="14">
        <v>32.89</v>
      </c>
      <c r="I132" s="8">
        <v>32.89</v>
      </c>
      <c r="J132" s="15">
        <f>I132/H132*100</f>
        <v>100</v>
      </c>
      <c r="K132" s="14"/>
      <c r="L132" s="8"/>
    </row>
    <row r="133" spans="1:12" s="2" customFormat="1" ht="18.75" customHeight="1">
      <c r="A133" s="108"/>
      <c r="B133" s="13"/>
      <c r="C133" s="14"/>
      <c r="D133" s="14"/>
      <c r="E133" s="24"/>
      <c r="F133" s="34" t="s">
        <v>140</v>
      </c>
      <c r="G133" s="8" t="s">
        <v>141</v>
      </c>
      <c r="H133" s="14">
        <v>1.04</v>
      </c>
      <c r="I133" s="8">
        <v>1.04</v>
      </c>
      <c r="J133" s="15">
        <f>I133/H133*100</f>
        <v>100</v>
      </c>
      <c r="K133" s="14"/>
      <c r="L133" s="8"/>
    </row>
    <row r="134" spans="1:12" s="2" customFormat="1" ht="16.5" customHeight="1">
      <c r="A134" s="109"/>
      <c r="B134" s="13"/>
      <c r="C134" s="14"/>
      <c r="D134" s="14"/>
      <c r="E134" s="24"/>
      <c r="F134" s="34" t="s">
        <v>142</v>
      </c>
      <c r="G134" s="8" t="s">
        <v>141</v>
      </c>
      <c r="H134" s="14">
        <v>0.443</v>
      </c>
      <c r="I134" s="8">
        <v>0.443</v>
      </c>
      <c r="J134" s="15">
        <f>I134/H134*100</f>
        <v>100</v>
      </c>
      <c r="K134" s="14"/>
      <c r="L134" s="8"/>
    </row>
    <row r="135" spans="1:12" s="2" customFormat="1" ht="24.75" customHeight="1" hidden="1">
      <c r="A135" s="92" t="s">
        <v>83</v>
      </c>
      <c r="B135" s="10" t="s">
        <v>3</v>
      </c>
      <c r="C135" s="18">
        <f>C136+C137</f>
        <v>1879.91232</v>
      </c>
      <c r="D135" s="18">
        <f>D136+D137</f>
        <v>1816.30091</v>
      </c>
      <c r="E135" s="17">
        <f>+D135/C135*100</f>
        <v>96.61625654966717</v>
      </c>
      <c r="F135" s="10" t="s">
        <v>3</v>
      </c>
      <c r="G135" s="16"/>
      <c r="H135" s="23"/>
      <c r="I135" s="22"/>
      <c r="J135" s="10">
        <f>(J136+J137+J138+J139+J140+J141+J142)/7</f>
        <v>0</v>
      </c>
      <c r="K135" s="5">
        <f>J135/E135</f>
        <v>0</v>
      </c>
      <c r="L135" s="16" t="s">
        <v>64</v>
      </c>
    </row>
    <row r="136" spans="1:12" s="2" customFormat="1" ht="21.75" customHeight="1" hidden="1">
      <c r="A136" s="93"/>
      <c r="B136" s="14" t="s">
        <v>30</v>
      </c>
      <c r="C136" s="6">
        <v>1786.31232</v>
      </c>
      <c r="D136" s="6">
        <v>1780.57532</v>
      </c>
      <c r="E136" s="6">
        <f>D136/C136*100</f>
        <v>99.67883555771479</v>
      </c>
      <c r="F136" s="34" t="s">
        <v>182</v>
      </c>
      <c r="G136" s="14" t="s">
        <v>179</v>
      </c>
      <c r="H136" s="14">
        <v>1050</v>
      </c>
      <c r="I136" s="14"/>
      <c r="J136" s="6"/>
      <c r="K136" s="14"/>
      <c r="L136" s="8"/>
    </row>
    <row r="137" spans="1:12" s="2" customFormat="1" ht="18.75" customHeight="1" hidden="1">
      <c r="A137" s="93"/>
      <c r="B137" s="14" t="s">
        <v>13</v>
      </c>
      <c r="C137" s="14">
        <v>93.6</v>
      </c>
      <c r="D137" s="15">
        <v>35.72559</v>
      </c>
      <c r="E137" s="6">
        <f>D137/C137*100</f>
        <v>38.168365384615385</v>
      </c>
      <c r="F137" s="34" t="s">
        <v>180</v>
      </c>
      <c r="G137" s="14" t="s">
        <v>10</v>
      </c>
      <c r="H137" s="14">
        <v>2</v>
      </c>
      <c r="I137" s="14"/>
      <c r="J137" s="6"/>
      <c r="K137" s="14"/>
      <c r="L137" s="8"/>
    </row>
    <row r="138" spans="1:12" s="2" customFormat="1" ht="26.25" customHeight="1" hidden="1">
      <c r="A138" s="93"/>
      <c r="B138" s="13"/>
      <c r="C138" s="14"/>
      <c r="D138" s="14"/>
      <c r="E138" s="24"/>
      <c r="F138" s="34" t="s">
        <v>181</v>
      </c>
      <c r="G138" s="14" t="s">
        <v>8</v>
      </c>
      <c r="H138" s="14">
        <v>10</v>
      </c>
      <c r="I138" s="14"/>
      <c r="J138" s="6"/>
      <c r="K138" s="14"/>
      <c r="L138" s="8"/>
    </row>
    <row r="139" spans="1:12" s="2" customFormat="1" ht="18.75" customHeight="1" hidden="1">
      <c r="A139" s="93"/>
      <c r="B139" s="13"/>
      <c r="C139" s="14"/>
      <c r="D139" s="14"/>
      <c r="E139" s="24"/>
      <c r="F139" s="34" t="s">
        <v>183</v>
      </c>
      <c r="G139" s="14"/>
      <c r="H139" s="14"/>
      <c r="I139" s="14"/>
      <c r="J139" s="6"/>
      <c r="K139" s="14"/>
      <c r="L139" s="8"/>
    </row>
    <row r="140" spans="1:12" s="2" customFormat="1" ht="30" customHeight="1" hidden="1">
      <c r="A140" s="93"/>
      <c r="B140" s="13"/>
      <c r="C140" s="14"/>
      <c r="D140" s="14"/>
      <c r="E140" s="24"/>
      <c r="F140" s="34" t="s">
        <v>184</v>
      </c>
      <c r="G140" s="14" t="s">
        <v>6</v>
      </c>
      <c r="H140" s="14">
        <v>10</v>
      </c>
      <c r="I140" s="14"/>
      <c r="J140" s="6"/>
      <c r="K140" s="14"/>
      <c r="L140" s="8"/>
    </row>
    <row r="141" spans="1:12" s="2" customFormat="1" ht="18.75" customHeight="1" hidden="1">
      <c r="A141" s="93"/>
      <c r="B141" s="13"/>
      <c r="C141" s="14"/>
      <c r="D141" s="14"/>
      <c r="E141" s="24"/>
      <c r="F141" s="34" t="s">
        <v>185</v>
      </c>
      <c r="G141" s="14" t="s">
        <v>10</v>
      </c>
      <c r="H141" s="14">
        <v>87</v>
      </c>
      <c r="I141" s="14"/>
      <c r="J141" s="6"/>
      <c r="K141" s="14"/>
      <c r="L141" s="8"/>
    </row>
    <row r="142" spans="1:12" s="2" customFormat="1" ht="32.25" customHeight="1" hidden="1">
      <c r="A142" s="94"/>
      <c r="B142" s="13"/>
      <c r="C142" s="14"/>
      <c r="D142" s="14"/>
      <c r="E142" s="24"/>
      <c r="F142" s="34" t="s">
        <v>186</v>
      </c>
      <c r="G142" s="14" t="s">
        <v>6</v>
      </c>
      <c r="H142" s="14">
        <v>100</v>
      </c>
      <c r="I142" s="14"/>
      <c r="J142" s="6"/>
      <c r="K142" s="14"/>
      <c r="L142" s="8"/>
    </row>
    <row r="143" spans="1:12" ht="19.5" customHeight="1">
      <c r="A143" s="95" t="s">
        <v>77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7"/>
    </row>
    <row r="144" spans="1:12" ht="24.75" customHeight="1">
      <c r="A144" s="92" t="s">
        <v>43</v>
      </c>
      <c r="B144" s="10" t="s">
        <v>3</v>
      </c>
      <c r="C144" s="18">
        <f>C145+C146+C147</f>
        <v>3135.08</v>
      </c>
      <c r="D144" s="18">
        <f>D145+D146+D147</f>
        <v>2992.428</v>
      </c>
      <c r="E144" s="17">
        <f>+D144/C144*100</f>
        <v>95.44981308291973</v>
      </c>
      <c r="F144" s="10" t="s">
        <v>3</v>
      </c>
      <c r="G144" s="16"/>
      <c r="H144" s="23"/>
      <c r="I144" s="22"/>
      <c r="J144" s="10">
        <f>(J145+J146+J147+J148+J149)/5</f>
        <v>115</v>
      </c>
      <c r="K144" s="5">
        <f>J144/E144</f>
        <v>1.204821636477135</v>
      </c>
      <c r="L144" s="16" t="s">
        <v>5</v>
      </c>
    </row>
    <row r="145" spans="1:12" ht="36">
      <c r="A145" s="98"/>
      <c r="B145" s="6" t="s">
        <v>30</v>
      </c>
      <c r="C145" s="14">
        <v>897.68</v>
      </c>
      <c r="D145" s="14">
        <v>892.908</v>
      </c>
      <c r="E145" s="41">
        <f>D145/C145*100</f>
        <v>99.46840745031638</v>
      </c>
      <c r="F145" s="51" t="s">
        <v>44</v>
      </c>
      <c r="G145" s="8" t="s">
        <v>6</v>
      </c>
      <c r="H145" s="11">
        <v>2</v>
      </c>
      <c r="I145" s="14">
        <v>0.5</v>
      </c>
      <c r="J145" s="6">
        <f>I145/H145*100</f>
        <v>25</v>
      </c>
      <c r="K145" s="5"/>
      <c r="L145" s="16"/>
    </row>
    <row r="146" spans="1:12" ht="48.75" customHeight="1">
      <c r="A146" s="98"/>
      <c r="B146" s="6" t="s">
        <v>12</v>
      </c>
      <c r="C146" s="25">
        <v>745.8</v>
      </c>
      <c r="D146" s="25">
        <v>745.8</v>
      </c>
      <c r="E146" s="41">
        <f>D146/C146*100</f>
        <v>100</v>
      </c>
      <c r="F146" s="51" t="s">
        <v>45</v>
      </c>
      <c r="G146" s="8" t="s">
        <v>6</v>
      </c>
      <c r="H146" s="11">
        <v>2</v>
      </c>
      <c r="I146" s="14">
        <v>5.3</v>
      </c>
      <c r="J146" s="6">
        <f>I146/H146*100</f>
        <v>265</v>
      </c>
      <c r="K146" s="5"/>
      <c r="L146" s="16"/>
    </row>
    <row r="147" spans="1:12" ht="48.75" customHeight="1">
      <c r="A147" s="98"/>
      <c r="B147" s="6" t="s">
        <v>13</v>
      </c>
      <c r="C147" s="52">
        <v>1491.6</v>
      </c>
      <c r="D147" s="52">
        <v>1353.72</v>
      </c>
      <c r="E147" s="41">
        <f>D147/C147*100</f>
        <v>90.75623491552696</v>
      </c>
      <c r="F147" s="51" t="s">
        <v>46</v>
      </c>
      <c r="G147" s="8" t="s">
        <v>6</v>
      </c>
      <c r="H147" s="11">
        <v>2</v>
      </c>
      <c r="I147" s="14">
        <v>5.1</v>
      </c>
      <c r="J147" s="6">
        <f>I147/H147*100</f>
        <v>254.99999999999997</v>
      </c>
      <c r="K147" s="5"/>
      <c r="L147" s="16"/>
    </row>
    <row r="148" spans="1:12" ht="63" customHeight="1">
      <c r="A148" s="98"/>
      <c r="B148" s="10"/>
      <c r="C148" s="21"/>
      <c r="D148" s="21"/>
      <c r="E148" s="20"/>
      <c r="F148" s="51" t="s">
        <v>47</v>
      </c>
      <c r="G148" s="8"/>
      <c r="H148" s="11">
        <v>6</v>
      </c>
      <c r="I148" s="14">
        <v>0</v>
      </c>
      <c r="J148" s="6">
        <f>I148/H148*100</f>
        <v>0</v>
      </c>
      <c r="K148" s="5"/>
      <c r="L148" s="16"/>
    </row>
    <row r="149" spans="1:12" ht="72" customHeight="1">
      <c r="A149" s="98"/>
      <c r="B149" s="10"/>
      <c r="C149" s="21"/>
      <c r="D149" s="21"/>
      <c r="E149" s="20"/>
      <c r="F149" s="51" t="s">
        <v>48</v>
      </c>
      <c r="G149" s="8"/>
      <c r="H149" s="11">
        <v>1</v>
      </c>
      <c r="I149" s="14">
        <v>0.3</v>
      </c>
      <c r="J149" s="6">
        <f>I149/H149*100</f>
        <v>30</v>
      </c>
      <c r="K149" s="5"/>
      <c r="L149" s="16"/>
    </row>
    <row r="150" spans="1:12" ht="18" customHeight="1">
      <c r="A150" s="95" t="s">
        <v>7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7"/>
    </row>
    <row r="151" spans="1:12" ht="18" customHeight="1">
      <c r="A151" s="92" t="s">
        <v>28</v>
      </c>
      <c r="B151" s="10" t="s">
        <v>3</v>
      </c>
      <c r="C151" s="17">
        <v>1961.5</v>
      </c>
      <c r="D151" s="17">
        <v>1961.5</v>
      </c>
      <c r="E151" s="17">
        <f>+D151/C151*100</f>
        <v>100</v>
      </c>
      <c r="F151" s="10" t="s">
        <v>3</v>
      </c>
      <c r="G151" s="16"/>
      <c r="H151" s="6"/>
      <c r="I151" s="6"/>
      <c r="J151" s="10">
        <f>SUM(J152:J155)/4</f>
        <v>114.88813229571984</v>
      </c>
      <c r="K151" s="5">
        <f>J151/E151</f>
        <v>1.1488813229571984</v>
      </c>
      <c r="L151" s="16" t="s">
        <v>5</v>
      </c>
    </row>
    <row r="152" spans="1:12" ht="60">
      <c r="A152" s="98"/>
      <c r="B152" s="6" t="s">
        <v>30</v>
      </c>
      <c r="C152" s="41">
        <v>1961.49</v>
      </c>
      <c r="D152" s="41">
        <v>1961.49</v>
      </c>
      <c r="E152" s="41">
        <f>+D152/C152*100</f>
        <v>100</v>
      </c>
      <c r="F152" s="34" t="s">
        <v>58</v>
      </c>
      <c r="G152" s="8" t="s">
        <v>9</v>
      </c>
      <c r="H152" s="11">
        <v>90</v>
      </c>
      <c r="I152" s="19">
        <v>90</v>
      </c>
      <c r="J152" s="6">
        <f>I152/H152*100</f>
        <v>100</v>
      </c>
      <c r="K152" s="5"/>
      <c r="L152" s="4"/>
    </row>
    <row r="153" spans="1:12" ht="52.5" customHeight="1">
      <c r="A153" s="98"/>
      <c r="B153" s="10"/>
      <c r="C153" s="9"/>
      <c r="D153" s="9"/>
      <c r="E153" s="9"/>
      <c r="F153" s="34" t="s">
        <v>59</v>
      </c>
      <c r="G153" s="8" t="s">
        <v>0</v>
      </c>
      <c r="H153" s="11">
        <v>50</v>
      </c>
      <c r="I153" s="11">
        <v>25</v>
      </c>
      <c r="J153" s="6">
        <f>I153/H153*100</f>
        <v>50</v>
      </c>
      <c r="K153" s="5"/>
      <c r="L153" s="4"/>
    </row>
    <row r="154" spans="1:12" ht="24">
      <c r="A154" s="98"/>
      <c r="B154" s="10"/>
      <c r="C154" s="9"/>
      <c r="D154" s="9"/>
      <c r="E154" s="9"/>
      <c r="F154" s="34" t="s">
        <v>60</v>
      </c>
      <c r="G154" s="8" t="s">
        <v>0</v>
      </c>
      <c r="H154" s="11">
        <v>1028</v>
      </c>
      <c r="I154" s="11">
        <v>1486</v>
      </c>
      <c r="J154" s="6">
        <f>I154/H154*100</f>
        <v>144.55252918287937</v>
      </c>
      <c r="K154" s="5"/>
      <c r="L154" s="12"/>
    </row>
    <row r="155" spans="1:12" ht="36">
      <c r="A155" s="99"/>
      <c r="B155" s="10"/>
      <c r="C155" s="9"/>
      <c r="D155" s="9"/>
      <c r="E155" s="9"/>
      <c r="F155" s="34" t="s">
        <v>61</v>
      </c>
      <c r="G155" s="8" t="s">
        <v>0</v>
      </c>
      <c r="H155" s="11">
        <v>100</v>
      </c>
      <c r="I155" s="11">
        <v>165</v>
      </c>
      <c r="J155" s="6">
        <f>I155/H155*100</f>
        <v>165</v>
      </c>
      <c r="K155" s="5"/>
      <c r="L155" s="4"/>
    </row>
    <row r="156" spans="1:12" ht="12" customHeight="1">
      <c r="A156" s="92" t="s">
        <v>49</v>
      </c>
      <c r="B156" s="10" t="s">
        <v>3</v>
      </c>
      <c r="C156" s="9">
        <f>C157+C158+C159</f>
        <v>125365.66</v>
      </c>
      <c r="D156" s="9">
        <f>D157+D158+D159</f>
        <v>118654.22101000001</v>
      </c>
      <c r="E156" s="9">
        <f>D156/C156*100</f>
        <v>94.64650926737035</v>
      </c>
      <c r="F156" s="16" t="s">
        <v>3</v>
      </c>
      <c r="G156" s="16"/>
      <c r="H156" s="31"/>
      <c r="I156" s="23"/>
      <c r="J156" s="10">
        <f>(J157+J158+J159+J160+J161+J162+J163)/7</f>
        <v>100</v>
      </c>
      <c r="K156" s="5">
        <f>J156/E156</f>
        <v>1.0565630024188888</v>
      </c>
      <c r="L156" s="4" t="s">
        <v>5</v>
      </c>
    </row>
    <row r="157" spans="1:12" ht="24">
      <c r="A157" s="108"/>
      <c r="B157" s="6" t="s">
        <v>30</v>
      </c>
      <c r="C157" s="26">
        <v>245.55</v>
      </c>
      <c r="D157" s="26">
        <v>245.55</v>
      </c>
      <c r="E157" s="26">
        <f>D157/C157*100</f>
        <v>100</v>
      </c>
      <c r="F157" s="34" t="s">
        <v>50</v>
      </c>
      <c r="G157" s="8" t="s">
        <v>0</v>
      </c>
      <c r="H157" s="11">
        <v>10899</v>
      </c>
      <c r="I157" s="11">
        <v>10899</v>
      </c>
      <c r="J157" s="6">
        <f>I157/H157*100</f>
        <v>100</v>
      </c>
      <c r="K157" s="5"/>
      <c r="L157" s="4"/>
    </row>
    <row r="158" spans="1:12" ht="24">
      <c r="A158" s="108"/>
      <c r="B158" s="6" t="s">
        <v>12</v>
      </c>
      <c r="C158" s="26">
        <v>24782.5</v>
      </c>
      <c r="D158" s="26">
        <v>19476.14082</v>
      </c>
      <c r="E158" s="26">
        <f>D158/C158*100</f>
        <v>78.58828132754968</v>
      </c>
      <c r="F158" s="34" t="s">
        <v>51</v>
      </c>
      <c r="G158" s="8" t="s">
        <v>52</v>
      </c>
      <c r="H158" s="11">
        <v>1562</v>
      </c>
      <c r="I158" s="11">
        <v>1562</v>
      </c>
      <c r="J158" s="6">
        <f>H158/I158*100</f>
        <v>100</v>
      </c>
      <c r="K158" s="5"/>
      <c r="L158" s="4"/>
    </row>
    <row r="159" spans="1:12" ht="36">
      <c r="A159" s="108"/>
      <c r="B159" s="6" t="s">
        <v>13</v>
      </c>
      <c r="C159" s="26">
        <v>100337.61</v>
      </c>
      <c r="D159" s="26">
        <v>98932.53019</v>
      </c>
      <c r="E159" s="26">
        <f>D159/C159*100</f>
        <v>98.59964791866182</v>
      </c>
      <c r="F159" s="34" t="s">
        <v>53</v>
      </c>
      <c r="G159" s="8" t="s">
        <v>0</v>
      </c>
      <c r="H159" s="11">
        <v>2880</v>
      </c>
      <c r="I159" s="11">
        <v>2880</v>
      </c>
      <c r="J159" s="6">
        <f>I159/H159*100</f>
        <v>100</v>
      </c>
      <c r="K159" s="5"/>
      <c r="L159" s="4"/>
    </row>
    <row r="160" spans="1:12" ht="36">
      <c r="A160" s="108"/>
      <c r="B160" s="10"/>
      <c r="C160" s="9"/>
      <c r="D160" s="9"/>
      <c r="E160" s="9"/>
      <c r="F160" s="34" t="s">
        <v>54</v>
      </c>
      <c r="G160" s="8" t="s">
        <v>0</v>
      </c>
      <c r="H160" s="11">
        <v>370</v>
      </c>
      <c r="I160" s="11">
        <v>370</v>
      </c>
      <c r="J160" s="6">
        <f>I160/H160*100</f>
        <v>100</v>
      </c>
      <c r="K160" s="5"/>
      <c r="L160" s="4"/>
    </row>
    <row r="161" spans="1:12" ht="24">
      <c r="A161" s="108"/>
      <c r="B161" s="10"/>
      <c r="C161" s="9"/>
      <c r="D161" s="9"/>
      <c r="E161" s="9"/>
      <c r="F161" s="34" t="s">
        <v>55</v>
      </c>
      <c r="G161" s="8" t="s">
        <v>52</v>
      </c>
      <c r="H161" s="11">
        <v>12</v>
      </c>
      <c r="I161" s="11">
        <v>12</v>
      </c>
      <c r="J161" s="6">
        <f>I161/H161*100</f>
        <v>100</v>
      </c>
      <c r="K161" s="5"/>
      <c r="L161" s="4"/>
    </row>
    <row r="162" spans="1:12" ht="60">
      <c r="A162" s="108"/>
      <c r="B162" s="10"/>
      <c r="C162" s="9"/>
      <c r="D162" s="9"/>
      <c r="E162" s="9"/>
      <c r="F162" s="34" t="s">
        <v>56</v>
      </c>
      <c r="G162" s="8" t="s">
        <v>0</v>
      </c>
      <c r="H162" s="11">
        <v>85</v>
      </c>
      <c r="I162" s="19">
        <v>85</v>
      </c>
      <c r="J162" s="6">
        <f>I162/H162*100</f>
        <v>100</v>
      </c>
      <c r="K162" s="5"/>
      <c r="L162" s="4"/>
    </row>
    <row r="163" spans="1:12" ht="24">
      <c r="A163" s="109"/>
      <c r="B163" s="10"/>
      <c r="C163" s="9"/>
      <c r="D163" s="9"/>
      <c r="E163" s="9"/>
      <c r="F163" s="34" t="s">
        <v>57</v>
      </c>
      <c r="G163" s="8" t="s">
        <v>0</v>
      </c>
      <c r="H163" s="11">
        <v>20</v>
      </c>
      <c r="I163" s="19">
        <v>20</v>
      </c>
      <c r="J163" s="6">
        <f>I163/H163*100</f>
        <v>100</v>
      </c>
      <c r="K163" s="5"/>
      <c r="L163" s="4"/>
    </row>
    <row r="164" spans="1:12" ht="18.75" customHeight="1">
      <c r="A164" s="92" t="s">
        <v>29</v>
      </c>
      <c r="B164" s="10" t="s">
        <v>3</v>
      </c>
      <c r="C164" s="9">
        <f>C165+C166+C167+C168</f>
        <v>14537.74</v>
      </c>
      <c r="D164" s="9">
        <f>D165+D166+D167+D168</f>
        <v>14537.74</v>
      </c>
      <c r="E164" s="17">
        <f>+D164/C164*100</f>
        <v>100</v>
      </c>
      <c r="F164" s="10" t="s">
        <v>3</v>
      </c>
      <c r="G164" s="16"/>
      <c r="H164" s="6"/>
      <c r="I164" s="6"/>
      <c r="J164" s="10">
        <f>(J165+J166+J167+J168)/4</f>
        <v>123.39326192964124</v>
      </c>
      <c r="K164" s="5">
        <f>J164/E164</f>
        <v>1.2339326192964124</v>
      </c>
      <c r="L164" s="16" t="s">
        <v>5</v>
      </c>
    </row>
    <row r="165" spans="1:12" ht="37.5" customHeight="1">
      <c r="A165" s="98"/>
      <c r="B165" s="6" t="s">
        <v>13</v>
      </c>
      <c r="C165" s="50">
        <v>14537.74</v>
      </c>
      <c r="D165" s="50">
        <v>14537.74</v>
      </c>
      <c r="E165" s="41">
        <f>+D165/C165*100</f>
        <v>100</v>
      </c>
      <c r="F165" s="34" t="s">
        <v>190</v>
      </c>
      <c r="G165" s="8" t="s">
        <v>0</v>
      </c>
      <c r="H165" s="11">
        <v>316</v>
      </c>
      <c r="I165" s="11">
        <v>316</v>
      </c>
      <c r="J165" s="6">
        <f>I165/H165*100</f>
        <v>100</v>
      </c>
      <c r="K165" s="13"/>
      <c r="L165" s="12"/>
    </row>
    <row r="166" spans="1:12" ht="48.75" customHeight="1">
      <c r="A166" s="98"/>
      <c r="B166" s="13"/>
      <c r="C166" s="6"/>
      <c r="D166" s="7"/>
      <c r="E166" s="13"/>
      <c r="F166" s="34" t="s">
        <v>191</v>
      </c>
      <c r="G166" s="14" t="s">
        <v>0</v>
      </c>
      <c r="H166" s="11">
        <v>319</v>
      </c>
      <c r="I166" s="11">
        <v>393</v>
      </c>
      <c r="J166" s="6">
        <f>I166/H166*100</f>
        <v>123.19749216300941</v>
      </c>
      <c r="K166" s="13"/>
      <c r="L166" s="12"/>
    </row>
    <row r="167" spans="1:12" ht="37.5" customHeight="1">
      <c r="A167" s="98"/>
      <c r="B167" s="13"/>
      <c r="C167" s="6"/>
      <c r="D167" s="7"/>
      <c r="E167" s="13"/>
      <c r="F167" s="34" t="s">
        <v>192</v>
      </c>
      <c r="G167" s="8" t="s">
        <v>0</v>
      </c>
      <c r="H167" s="11">
        <v>5000</v>
      </c>
      <c r="I167" s="11">
        <v>8741</v>
      </c>
      <c r="J167" s="6">
        <f>I167/H167*100</f>
        <v>174.82</v>
      </c>
      <c r="K167" s="13"/>
      <c r="L167" s="12"/>
    </row>
    <row r="168" spans="1:12" ht="57" customHeight="1">
      <c r="A168" s="99"/>
      <c r="B168" s="55"/>
      <c r="C168" s="56"/>
      <c r="D168" s="57"/>
      <c r="E168" s="55"/>
      <c r="F168" s="53" t="s">
        <v>193</v>
      </c>
      <c r="G168" s="54" t="s">
        <v>6</v>
      </c>
      <c r="H168" s="58">
        <v>450</v>
      </c>
      <c r="I168" s="58">
        <v>430</v>
      </c>
      <c r="J168" s="56">
        <f>I168/H168*100</f>
        <v>95.55555555555556</v>
      </c>
      <c r="K168" s="55"/>
      <c r="L168" s="59"/>
    </row>
    <row r="169" spans="1:12" ht="18.75" customHeight="1">
      <c r="A169" s="92" t="s">
        <v>91</v>
      </c>
      <c r="B169" s="10" t="s">
        <v>3</v>
      </c>
      <c r="C169" s="9">
        <f>C170+C171+C172+C175</f>
        <v>309.4</v>
      </c>
      <c r="D169" s="9">
        <f>D170+D171+D172+D175</f>
        <v>309.4</v>
      </c>
      <c r="E169" s="17">
        <f>+D169/C169*100</f>
        <v>100</v>
      </c>
      <c r="F169" s="10" t="s">
        <v>3</v>
      </c>
      <c r="G169" s="16"/>
      <c r="H169" s="6"/>
      <c r="I169" s="6"/>
      <c r="J169" s="10">
        <f>(J170+J171+J172+J173+J174+J175)/6</f>
        <v>120.89683115626512</v>
      </c>
      <c r="K169" s="5">
        <f>J169/E169</f>
        <v>1.2089683115626513</v>
      </c>
      <c r="L169" s="16" t="s">
        <v>5</v>
      </c>
    </row>
    <row r="170" spans="1:12" ht="45.75" customHeight="1">
      <c r="A170" s="98"/>
      <c r="B170" s="6" t="s">
        <v>30</v>
      </c>
      <c r="C170" s="26">
        <v>309.4</v>
      </c>
      <c r="D170" s="50">
        <v>309.4</v>
      </c>
      <c r="E170" s="41">
        <f>+D170/C170*100</f>
        <v>100</v>
      </c>
      <c r="F170" s="34" t="s">
        <v>276</v>
      </c>
      <c r="G170" s="8" t="s">
        <v>275</v>
      </c>
      <c r="H170" s="11">
        <v>1</v>
      </c>
      <c r="I170" s="11">
        <v>1</v>
      </c>
      <c r="J170" s="6">
        <f aca="true" t="shared" si="10" ref="J170:J175">I170/H170*100</f>
        <v>100</v>
      </c>
      <c r="K170" s="13"/>
      <c r="L170" s="12"/>
    </row>
    <row r="171" spans="1:12" ht="46.5" customHeight="1">
      <c r="A171" s="98"/>
      <c r="B171" s="13"/>
      <c r="C171" s="6"/>
      <c r="D171" s="7"/>
      <c r="E171" s="13"/>
      <c r="F171" s="34" t="s">
        <v>277</v>
      </c>
      <c r="G171" s="14" t="s">
        <v>6</v>
      </c>
      <c r="H171" s="11">
        <v>80</v>
      </c>
      <c r="I171" s="11">
        <v>82</v>
      </c>
      <c r="J171" s="6">
        <f t="shared" si="10"/>
        <v>102.49999999999999</v>
      </c>
      <c r="K171" s="13"/>
      <c r="L171" s="12"/>
    </row>
    <row r="172" spans="1:12" ht="42.75" customHeight="1">
      <c r="A172" s="98"/>
      <c r="B172" s="13"/>
      <c r="C172" s="6"/>
      <c r="D172" s="7"/>
      <c r="E172" s="13"/>
      <c r="F172" s="34" t="s">
        <v>278</v>
      </c>
      <c r="G172" s="8" t="s">
        <v>0</v>
      </c>
      <c r="H172" s="11">
        <v>130</v>
      </c>
      <c r="I172" s="11">
        <v>318</v>
      </c>
      <c r="J172" s="6">
        <f t="shared" si="10"/>
        <v>244.61538461538464</v>
      </c>
      <c r="K172" s="13"/>
      <c r="L172" s="12"/>
    </row>
    <row r="173" spans="1:12" ht="55.5" customHeight="1">
      <c r="A173" s="98"/>
      <c r="B173" s="55"/>
      <c r="C173" s="56"/>
      <c r="D173" s="57"/>
      <c r="E173" s="55"/>
      <c r="F173" s="53" t="s">
        <v>279</v>
      </c>
      <c r="G173" s="79" t="s">
        <v>0</v>
      </c>
      <c r="H173" s="58">
        <v>53</v>
      </c>
      <c r="I173" s="58">
        <v>16</v>
      </c>
      <c r="J173" s="56">
        <f t="shared" si="10"/>
        <v>30.18867924528302</v>
      </c>
      <c r="K173" s="55"/>
      <c r="L173" s="59"/>
    </row>
    <row r="174" spans="1:12" ht="54.75" customHeight="1">
      <c r="A174" s="98"/>
      <c r="B174" s="55"/>
      <c r="C174" s="56"/>
      <c r="D174" s="57"/>
      <c r="E174" s="55"/>
      <c r="F174" s="53" t="s">
        <v>280</v>
      </c>
      <c r="G174" s="79" t="s">
        <v>0</v>
      </c>
      <c r="H174" s="58">
        <v>130</v>
      </c>
      <c r="I174" s="58">
        <v>147</v>
      </c>
      <c r="J174" s="56">
        <f t="shared" si="10"/>
        <v>113.07692307692308</v>
      </c>
      <c r="K174" s="55"/>
      <c r="L174" s="59"/>
    </row>
    <row r="175" spans="1:12" ht="33.75" customHeight="1">
      <c r="A175" s="99"/>
      <c r="B175" s="55"/>
      <c r="C175" s="56"/>
      <c r="D175" s="57"/>
      <c r="E175" s="55"/>
      <c r="F175" s="53" t="s">
        <v>281</v>
      </c>
      <c r="G175" s="54" t="s">
        <v>0</v>
      </c>
      <c r="H175" s="58">
        <v>20</v>
      </c>
      <c r="I175" s="58">
        <v>27</v>
      </c>
      <c r="J175" s="56">
        <f t="shared" si="10"/>
        <v>135</v>
      </c>
      <c r="K175" s="55"/>
      <c r="L175" s="59"/>
    </row>
    <row r="176" spans="1:12" ht="18.75" customHeight="1">
      <c r="A176" s="92" t="s">
        <v>92</v>
      </c>
      <c r="B176" s="10" t="s">
        <v>3</v>
      </c>
      <c r="C176" s="9">
        <f>C177+C178+C180+C181</f>
        <v>14266.609999999999</v>
      </c>
      <c r="D176" s="9">
        <f>D177+D178+D180+D181</f>
        <v>14136.77502</v>
      </c>
      <c r="E176" s="17">
        <f>+D176/C176*100</f>
        <v>99.08993811424017</v>
      </c>
      <c r="F176" s="10" t="s">
        <v>3</v>
      </c>
      <c r="G176" s="16"/>
      <c r="H176" s="6"/>
      <c r="I176" s="6"/>
      <c r="J176" s="10">
        <f>(J177+J178+J179+J180+J181)/5</f>
        <v>113.04761904761904</v>
      </c>
      <c r="K176" s="5">
        <f>J176/E176</f>
        <v>1.1408587107733092</v>
      </c>
      <c r="L176" s="16" t="s">
        <v>5</v>
      </c>
    </row>
    <row r="177" spans="1:12" ht="60" customHeight="1">
      <c r="A177" s="98"/>
      <c r="B177" s="6" t="s">
        <v>30</v>
      </c>
      <c r="C177" s="26">
        <v>3.9</v>
      </c>
      <c r="D177" s="50">
        <v>3.9</v>
      </c>
      <c r="E177" s="41">
        <f>+D177/C177*100</f>
        <v>100</v>
      </c>
      <c r="F177" s="34" t="s">
        <v>143</v>
      </c>
      <c r="G177" s="8" t="s">
        <v>6</v>
      </c>
      <c r="H177" s="11">
        <v>100</v>
      </c>
      <c r="I177" s="11">
        <v>105</v>
      </c>
      <c r="J177" s="6">
        <f>I177/H177*100</f>
        <v>105</v>
      </c>
      <c r="K177" s="13"/>
      <c r="L177" s="12"/>
    </row>
    <row r="178" spans="1:12" ht="68.25" customHeight="1">
      <c r="A178" s="98"/>
      <c r="B178" s="14" t="s">
        <v>13</v>
      </c>
      <c r="C178" s="6">
        <v>14262.71</v>
      </c>
      <c r="D178" s="7">
        <v>14132.87502</v>
      </c>
      <c r="E178" s="27">
        <f>D178/C178*100</f>
        <v>99.08968926662605</v>
      </c>
      <c r="F178" s="34" t="s">
        <v>144</v>
      </c>
      <c r="G178" s="14" t="s">
        <v>6</v>
      </c>
      <c r="H178" s="11">
        <v>100</v>
      </c>
      <c r="I178" s="11">
        <v>100</v>
      </c>
      <c r="J178" s="6">
        <f>I178/H178*100</f>
        <v>100</v>
      </c>
      <c r="K178" s="13"/>
      <c r="L178" s="12"/>
    </row>
    <row r="179" spans="1:12" ht="68.25" customHeight="1">
      <c r="A179" s="98"/>
      <c r="B179" s="14"/>
      <c r="C179" s="6"/>
      <c r="D179" s="7"/>
      <c r="E179" s="27"/>
      <c r="F179" s="34" t="s">
        <v>145</v>
      </c>
      <c r="G179" s="14" t="s">
        <v>6</v>
      </c>
      <c r="H179" s="11">
        <v>105</v>
      </c>
      <c r="I179" s="11">
        <v>100</v>
      </c>
      <c r="J179" s="6">
        <f>I179/H179*100</f>
        <v>95.23809523809523</v>
      </c>
      <c r="K179" s="13"/>
      <c r="L179" s="12"/>
    </row>
    <row r="180" spans="1:12" ht="53.25" customHeight="1">
      <c r="A180" s="98"/>
      <c r="B180" s="13"/>
      <c r="C180" s="6"/>
      <c r="D180" s="7"/>
      <c r="E180" s="13"/>
      <c r="F180" s="34" t="s">
        <v>146</v>
      </c>
      <c r="G180" s="8" t="s">
        <v>6</v>
      </c>
      <c r="H180" s="11">
        <v>20</v>
      </c>
      <c r="I180" s="11">
        <v>33</v>
      </c>
      <c r="J180" s="6">
        <f>I180/H180*100</f>
        <v>165</v>
      </c>
      <c r="K180" s="13"/>
      <c r="L180" s="12"/>
    </row>
    <row r="181" spans="1:12" ht="54.75" customHeight="1">
      <c r="A181" s="99"/>
      <c r="B181" s="55"/>
      <c r="C181" s="56"/>
      <c r="D181" s="57"/>
      <c r="E181" s="55"/>
      <c r="F181" s="53" t="s">
        <v>147</v>
      </c>
      <c r="G181" s="54" t="s">
        <v>6</v>
      </c>
      <c r="H181" s="58">
        <v>100</v>
      </c>
      <c r="I181" s="58">
        <v>100</v>
      </c>
      <c r="J181" s="6">
        <f>I181/H181*100</f>
        <v>100</v>
      </c>
      <c r="K181" s="55"/>
      <c r="L181" s="59"/>
    </row>
    <row r="182" spans="1:12" ht="15.75" customHeight="1">
      <c r="A182" s="95" t="s">
        <v>76</v>
      </c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7"/>
    </row>
    <row r="183" spans="1:12" ht="24" customHeight="1">
      <c r="A183" s="92" t="s">
        <v>93</v>
      </c>
      <c r="B183" s="10" t="s">
        <v>3</v>
      </c>
      <c r="C183" s="17">
        <f>C184+C185+C186</f>
        <v>500</v>
      </c>
      <c r="D183" s="17">
        <f>D184+D185+D186</f>
        <v>500</v>
      </c>
      <c r="E183" s="17">
        <f>+D183/C183*100</f>
        <v>100</v>
      </c>
      <c r="F183" s="10" t="s">
        <v>3</v>
      </c>
      <c r="G183" s="16"/>
      <c r="H183" s="6"/>
      <c r="I183" s="6"/>
      <c r="J183" s="10">
        <f>(J184+J185+J186)/3</f>
        <v>182.05570643691078</v>
      </c>
      <c r="K183" s="5">
        <f>J183/E183</f>
        <v>1.8205570643691078</v>
      </c>
      <c r="L183" s="16" t="s">
        <v>4</v>
      </c>
    </row>
    <row r="184" spans="1:12" ht="24">
      <c r="A184" s="110"/>
      <c r="B184" s="6" t="s">
        <v>30</v>
      </c>
      <c r="C184" s="26">
        <v>500</v>
      </c>
      <c r="D184" s="26">
        <v>500</v>
      </c>
      <c r="E184" s="26">
        <f>D184/C184*100</f>
        <v>100</v>
      </c>
      <c r="F184" s="69" t="s">
        <v>148</v>
      </c>
      <c r="G184" s="8" t="s">
        <v>1</v>
      </c>
      <c r="H184" s="6">
        <v>38</v>
      </c>
      <c r="I184" s="6">
        <v>68</v>
      </c>
      <c r="J184" s="6">
        <f>I184/H184*100</f>
        <v>178.94736842105263</v>
      </c>
      <c r="K184" s="5"/>
      <c r="L184" s="4"/>
    </row>
    <row r="185" spans="1:12" ht="27.75" customHeight="1">
      <c r="A185" s="110"/>
      <c r="B185" s="10"/>
      <c r="C185" s="9"/>
      <c r="D185" s="9"/>
      <c r="E185" s="9"/>
      <c r="F185" s="34" t="s">
        <v>149</v>
      </c>
      <c r="G185" s="8" t="s">
        <v>0</v>
      </c>
      <c r="H185" s="6">
        <v>20</v>
      </c>
      <c r="I185" s="6">
        <v>59</v>
      </c>
      <c r="J185" s="6">
        <f>I185/H185*100</f>
        <v>295</v>
      </c>
      <c r="K185" s="5"/>
      <c r="L185" s="4"/>
    </row>
    <row r="186" spans="1:12" ht="33.75" customHeight="1">
      <c r="A186" s="110"/>
      <c r="B186" s="10"/>
      <c r="C186" s="9"/>
      <c r="D186" s="9"/>
      <c r="E186" s="9"/>
      <c r="F186" s="34" t="s">
        <v>150</v>
      </c>
      <c r="G186" s="8" t="s">
        <v>6</v>
      </c>
      <c r="H186" s="6">
        <v>44.96</v>
      </c>
      <c r="I186" s="6">
        <v>32.47</v>
      </c>
      <c r="J186" s="6">
        <f>I186/H186*100</f>
        <v>72.21975088967972</v>
      </c>
      <c r="K186" s="5"/>
      <c r="L186" s="12"/>
    </row>
    <row r="187" spans="1:12" ht="24.75" customHeight="1" hidden="1">
      <c r="A187" s="92" t="s">
        <v>187</v>
      </c>
      <c r="B187" s="10" t="s">
        <v>3</v>
      </c>
      <c r="C187" s="17">
        <f>C188</f>
        <v>1327.082</v>
      </c>
      <c r="D187" s="17">
        <f>D188</f>
        <v>1327.082</v>
      </c>
      <c r="E187" s="17">
        <f>+D187/C187*100</f>
        <v>100</v>
      </c>
      <c r="F187" s="10" t="s">
        <v>3</v>
      </c>
      <c r="G187" s="16"/>
      <c r="H187" s="6"/>
      <c r="I187" s="6"/>
      <c r="J187" s="10" t="e">
        <f>SUM(J188:J191)/4</f>
        <v>#DIV/0!</v>
      </c>
      <c r="K187" s="5" t="e">
        <f>J187/E187</f>
        <v>#DIV/0!</v>
      </c>
      <c r="L187" s="16" t="s">
        <v>4</v>
      </c>
    </row>
    <row r="188" spans="1:12" ht="21" customHeight="1" hidden="1">
      <c r="A188" s="110"/>
      <c r="B188" s="6" t="s">
        <v>30</v>
      </c>
      <c r="C188" s="41">
        <v>1327.082</v>
      </c>
      <c r="D188" s="41">
        <v>1327.082</v>
      </c>
      <c r="E188" s="41">
        <f>+D188/C188*100</f>
        <v>100</v>
      </c>
      <c r="F188" s="34" t="s">
        <v>188</v>
      </c>
      <c r="G188" s="8"/>
      <c r="H188" s="11"/>
      <c r="I188" s="11"/>
      <c r="J188" s="6" t="e">
        <f>I188/H188*100</f>
        <v>#DIV/0!</v>
      </c>
      <c r="K188" s="5"/>
      <c r="L188" s="4"/>
    </row>
    <row r="189" spans="1:12" ht="15.75" customHeight="1" hidden="1">
      <c r="A189" s="110"/>
      <c r="B189" s="10"/>
      <c r="C189" s="9"/>
      <c r="D189" s="9"/>
      <c r="E189" s="9"/>
      <c r="F189" s="34"/>
      <c r="G189" s="8"/>
      <c r="H189" s="11"/>
      <c r="I189" s="11"/>
      <c r="J189" s="6" t="e">
        <f>I189/H189*100</f>
        <v>#DIV/0!</v>
      </c>
      <c r="K189" s="5"/>
      <c r="L189" s="4"/>
    </row>
    <row r="190" spans="1:12" ht="17.25" customHeight="1" hidden="1">
      <c r="A190" s="110"/>
      <c r="B190" s="10"/>
      <c r="C190" s="9"/>
      <c r="D190" s="9"/>
      <c r="E190" s="9"/>
      <c r="F190" s="34"/>
      <c r="G190" s="8"/>
      <c r="H190" s="6"/>
      <c r="I190" s="6"/>
      <c r="J190" s="6" t="e">
        <f>I190/H190*100</f>
        <v>#DIV/0!</v>
      </c>
      <c r="K190" s="5"/>
      <c r="L190" s="12"/>
    </row>
    <row r="191" spans="1:12" ht="12.75" customHeight="1" hidden="1">
      <c r="A191" s="111"/>
      <c r="B191" s="10"/>
      <c r="C191" s="9"/>
      <c r="D191" s="9"/>
      <c r="E191" s="9"/>
      <c r="F191" s="34"/>
      <c r="G191" s="8"/>
      <c r="H191" s="6"/>
      <c r="I191" s="6"/>
      <c r="J191" s="6" t="e">
        <f>I191/H191*100</f>
        <v>#DIV/0!</v>
      </c>
      <c r="K191" s="5"/>
      <c r="L191" s="4"/>
    </row>
    <row r="192" spans="1:13" ht="17.25" customHeight="1" hidden="1">
      <c r="A192" s="92" t="s">
        <v>94</v>
      </c>
      <c r="B192" s="10" t="s">
        <v>3</v>
      </c>
      <c r="C192" s="17">
        <f>C193</f>
        <v>1147.53558</v>
      </c>
      <c r="D192" s="17">
        <f>D193</f>
        <v>1082.39341</v>
      </c>
      <c r="E192" s="17">
        <f>+D192/C192*100</f>
        <v>94.32329845493767</v>
      </c>
      <c r="F192" s="10" t="s">
        <v>3</v>
      </c>
      <c r="G192" s="16"/>
      <c r="H192" s="6"/>
      <c r="I192" s="6"/>
      <c r="J192" s="10" t="e">
        <f>(J193+J194+J195+J196+J197+J198)/6</f>
        <v>#DIV/0!</v>
      </c>
      <c r="K192" s="5" t="e">
        <f>J192/E192</f>
        <v>#DIV/0!</v>
      </c>
      <c r="L192" s="16" t="s">
        <v>5</v>
      </c>
      <c r="M192" s="1"/>
    </row>
    <row r="193" spans="1:13" ht="38.25" customHeight="1" hidden="1">
      <c r="A193" s="98"/>
      <c r="B193" s="14" t="s">
        <v>30</v>
      </c>
      <c r="C193" s="6">
        <v>1147.53558</v>
      </c>
      <c r="D193" s="6">
        <v>1082.39341</v>
      </c>
      <c r="E193" s="41">
        <f>+D193/C193*100</f>
        <v>94.32329845493767</v>
      </c>
      <c r="F193" s="34" t="s">
        <v>189</v>
      </c>
      <c r="G193" s="8" t="s">
        <v>10</v>
      </c>
      <c r="H193" s="14">
        <v>46</v>
      </c>
      <c r="I193" s="14"/>
      <c r="J193" s="15" t="e">
        <f aca="true" t="shared" si="11" ref="J193:J198">H193/I193*100</f>
        <v>#DIV/0!</v>
      </c>
      <c r="K193" s="13"/>
      <c r="L193" s="12"/>
      <c r="M193" s="1"/>
    </row>
    <row r="194" spans="1:13" ht="26.25" customHeight="1" hidden="1">
      <c r="A194" s="98"/>
      <c r="B194" s="13"/>
      <c r="C194" s="13"/>
      <c r="D194" s="13"/>
      <c r="E194" s="13"/>
      <c r="F194" s="34" t="s">
        <v>194</v>
      </c>
      <c r="G194" s="14" t="s">
        <v>195</v>
      </c>
      <c r="H194" s="14">
        <v>7.2</v>
      </c>
      <c r="I194" s="14"/>
      <c r="J194" s="15" t="e">
        <f t="shared" si="11"/>
        <v>#DIV/0!</v>
      </c>
      <c r="K194" s="13"/>
      <c r="L194" s="12"/>
      <c r="M194" s="1"/>
    </row>
    <row r="195" spans="1:13" ht="30" customHeight="1" hidden="1">
      <c r="A195" s="98"/>
      <c r="B195" s="13"/>
      <c r="C195" s="13"/>
      <c r="D195" s="13"/>
      <c r="E195" s="13"/>
      <c r="F195" s="71" t="s">
        <v>196</v>
      </c>
      <c r="G195" s="14" t="s">
        <v>0</v>
      </c>
      <c r="H195" s="14">
        <v>6</v>
      </c>
      <c r="I195" s="14"/>
      <c r="J195" s="15" t="e">
        <f t="shared" si="11"/>
        <v>#DIV/0!</v>
      </c>
      <c r="K195" s="13"/>
      <c r="L195" s="12"/>
      <c r="M195" s="1"/>
    </row>
    <row r="196" spans="1:13" ht="24" customHeight="1" hidden="1">
      <c r="A196" s="98"/>
      <c r="B196" s="13"/>
      <c r="C196" s="13"/>
      <c r="D196" s="13"/>
      <c r="E196" s="13"/>
      <c r="F196" s="71" t="s">
        <v>197</v>
      </c>
      <c r="G196" s="14" t="s">
        <v>0</v>
      </c>
      <c r="H196" s="14">
        <v>6</v>
      </c>
      <c r="I196" s="14"/>
      <c r="J196" s="15" t="e">
        <f t="shared" si="11"/>
        <v>#DIV/0!</v>
      </c>
      <c r="K196" s="13"/>
      <c r="L196" s="12"/>
      <c r="M196" s="1"/>
    </row>
    <row r="197" spans="1:13" ht="30.75" customHeight="1" hidden="1">
      <c r="A197" s="98"/>
      <c r="B197" s="13"/>
      <c r="C197" s="13"/>
      <c r="D197" s="13"/>
      <c r="E197" s="13"/>
      <c r="F197" s="71" t="s">
        <v>198</v>
      </c>
      <c r="G197" s="14" t="s">
        <v>10</v>
      </c>
      <c r="H197" s="14">
        <v>90</v>
      </c>
      <c r="I197" s="14"/>
      <c r="J197" s="15" t="e">
        <f t="shared" si="11"/>
        <v>#DIV/0!</v>
      </c>
      <c r="K197" s="13"/>
      <c r="L197" s="12"/>
      <c r="M197" s="1"/>
    </row>
    <row r="198" spans="1:13" ht="38.25" customHeight="1" hidden="1">
      <c r="A198" s="99"/>
      <c r="B198" s="13"/>
      <c r="C198" s="13"/>
      <c r="D198" s="13"/>
      <c r="E198" s="13"/>
      <c r="F198" s="71" t="s">
        <v>222</v>
      </c>
      <c r="G198" s="14" t="s">
        <v>199</v>
      </c>
      <c r="H198" s="14">
        <v>8</v>
      </c>
      <c r="I198" s="14"/>
      <c r="J198" s="15" t="e">
        <f t="shared" si="11"/>
        <v>#DIV/0!</v>
      </c>
      <c r="K198" s="13"/>
      <c r="L198" s="12"/>
      <c r="M198" s="1"/>
    </row>
    <row r="199" spans="1:13" ht="12" hidden="1">
      <c r="A199" s="92" t="s">
        <v>156</v>
      </c>
      <c r="B199" s="10" t="s">
        <v>3</v>
      </c>
      <c r="C199" s="18">
        <f>C200+C201</f>
        <v>5803.231089999999</v>
      </c>
      <c r="D199" s="18">
        <f>D200+D201</f>
        <v>2832.40033</v>
      </c>
      <c r="E199" s="17">
        <f>D199/C199*100</f>
        <v>48.807298659547264</v>
      </c>
      <c r="F199" s="10" t="s">
        <v>3</v>
      </c>
      <c r="G199" s="16"/>
      <c r="H199" s="6"/>
      <c r="I199" s="6"/>
      <c r="J199" s="10" t="e">
        <f>(J200+J201)/2</f>
        <v>#DIV/0!</v>
      </c>
      <c r="K199" s="13"/>
      <c r="L199" s="12"/>
      <c r="M199" s="1"/>
    </row>
    <row r="200" spans="1:13" ht="48" hidden="1">
      <c r="A200" s="98"/>
      <c r="B200" s="14" t="s">
        <v>30</v>
      </c>
      <c r="C200" s="6">
        <v>1016.81309</v>
      </c>
      <c r="D200" s="6">
        <v>1015.98233</v>
      </c>
      <c r="E200" s="15">
        <f>D200/C200*100</f>
        <v>99.9182976686502</v>
      </c>
      <c r="F200" s="34" t="s">
        <v>157</v>
      </c>
      <c r="G200" s="8" t="s">
        <v>6</v>
      </c>
      <c r="H200" s="14">
        <v>100</v>
      </c>
      <c r="I200" s="14"/>
      <c r="J200" s="15" t="e">
        <f>H200/I200*100</f>
        <v>#DIV/0!</v>
      </c>
      <c r="K200" s="13"/>
      <c r="L200" s="12"/>
      <c r="M200" s="1"/>
    </row>
    <row r="201" spans="1:13" ht="36" hidden="1">
      <c r="A201" s="98"/>
      <c r="B201" s="14" t="s">
        <v>13</v>
      </c>
      <c r="C201" s="6">
        <v>4786.418</v>
      </c>
      <c r="D201" s="6">
        <v>1816.418</v>
      </c>
      <c r="E201" s="15">
        <f>D201/C201*100</f>
        <v>37.9494227207068</v>
      </c>
      <c r="F201" s="34" t="s">
        <v>158</v>
      </c>
      <c r="G201" s="14" t="s">
        <v>0</v>
      </c>
      <c r="H201" s="14">
        <v>2</v>
      </c>
      <c r="I201" s="14"/>
      <c r="J201" s="15" t="e">
        <f>H201/I201*100</f>
        <v>#DIV/0!</v>
      </c>
      <c r="K201" s="13"/>
      <c r="L201" s="12"/>
      <c r="M201" s="1"/>
    </row>
    <row r="202" spans="1:13" ht="22.5" customHeight="1">
      <c r="A202" s="92" t="s">
        <v>101</v>
      </c>
      <c r="B202" s="10" t="s">
        <v>3</v>
      </c>
      <c r="C202" s="9">
        <f>C203+C204+C205</f>
        <v>51.7</v>
      </c>
      <c r="D202" s="18">
        <f>D203+D204+D205</f>
        <v>51.7</v>
      </c>
      <c r="E202" s="17">
        <f>+D202/C202*100</f>
        <v>100</v>
      </c>
      <c r="F202" s="10" t="s">
        <v>3</v>
      </c>
      <c r="G202" s="16"/>
      <c r="H202" s="31"/>
      <c r="I202" s="22"/>
      <c r="J202" s="10">
        <f>SUM(J203:J205)/3</f>
        <v>111.5079365079365</v>
      </c>
      <c r="K202" s="5">
        <f>J202/E202</f>
        <v>1.1150793650793651</v>
      </c>
      <c r="L202" s="16" t="s">
        <v>5</v>
      </c>
      <c r="M202" s="1"/>
    </row>
    <row r="203" spans="1:13" ht="57" customHeight="1">
      <c r="A203" s="98"/>
      <c r="B203" s="6" t="s">
        <v>30</v>
      </c>
      <c r="C203" s="26">
        <v>51.7</v>
      </c>
      <c r="D203" s="26">
        <v>51.7</v>
      </c>
      <c r="E203" s="41">
        <f>+D203/C203*100</f>
        <v>100</v>
      </c>
      <c r="F203" s="68" t="s">
        <v>151</v>
      </c>
      <c r="G203" s="8" t="s">
        <v>6</v>
      </c>
      <c r="H203" s="11">
        <v>45</v>
      </c>
      <c r="I203" s="14">
        <v>50</v>
      </c>
      <c r="J203" s="6">
        <f>I203/H203*100</f>
        <v>111.11111111111111</v>
      </c>
      <c r="K203" s="15"/>
      <c r="L203" s="16"/>
      <c r="M203" s="1"/>
    </row>
    <row r="204" spans="1:13" ht="33" customHeight="1">
      <c r="A204" s="98"/>
      <c r="B204" s="13"/>
      <c r="C204" s="13"/>
      <c r="D204" s="13"/>
      <c r="E204" s="13"/>
      <c r="F204" s="70" t="s">
        <v>152</v>
      </c>
      <c r="G204" s="26" t="s">
        <v>6</v>
      </c>
      <c r="H204" s="30">
        <v>36</v>
      </c>
      <c r="I204" s="8">
        <v>29</v>
      </c>
      <c r="J204" s="6">
        <f>+I204/H204*100</f>
        <v>80.55555555555556</v>
      </c>
      <c r="K204" s="19"/>
      <c r="L204" s="12"/>
      <c r="M204" s="1"/>
    </row>
    <row r="205" spans="1:13" ht="75" customHeight="1">
      <c r="A205" s="98"/>
      <c r="B205" s="13"/>
      <c r="C205" s="13"/>
      <c r="D205" s="13"/>
      <c r="E205" s="13"/>
      <c r="F205" s="70" t="s">
        <v>153</v>
      </c>
      <c r="G205" s="26" t="s">
        <v>6</v>
      </c>
      <c r="H205" s="30">
        <v>10.5</v>
      </c>
      <c r="I205" s="8">
        <v>15</v>
      </c>
      <c r="J205" s="6">
        <f>+I205/H205*100</f>
        <v>142.85714285714286</v>
      </c>
      <c r="K205" s="19"/>
      <c r="L205" s="12"/>
      <c r="M205" s="1"/>
    </row>
    <row r="206" spans="1:13" ht="24.75" customHeight="1">
      <c r="A206" s="92" t="s">
        <v>96</v>
      </c>
      <c r="B206" s="10" t="s">
        <v>3</v>
      </c>
      <c r="C206" s="18">
        <f>C207+C208</f>
        <v>100</v>
      </c>
      <c r="D206" s="18">
        <f>D207+D208</f>
        <v>100</v>
      </c>
      <c r="E206" s="17">
        <f>D206/C206*100</f>
        <v>100</v>
      </c>
      <c r="F206" s="10" t="s">
        <v>3</v>
      </c>
      <c r="G206" s="16"/>
      <c r="H206" s="6"/>
      <c r="I206" s="6"/>
      <c r="J206" s="6">
        <f>(J207+J208)/2</f>
        <v>116.66666666666666</v>
      </c>
      <c r="K206" s="5">
        <f>J206/E206</f>
        <v>1.1666666666666665</v>
      </c>
      <c r="L206" s="16" t="s">
        <v>5</v>
      </c>
      <c r="M206" s="1"/>
    </row>
    <row r="207" spans="1:13" ht="39.75" customHeight="1">
      <c r="A207" s="98"/>
      <c r="B207" s="14" t="s">
        <v>30</v>
      </c>
      <c r="C207" s="6">
        <v>100</v>
      </c>
      <c r="D207" s="7">
        <v>100</v>
      </c>
      <c r="E207" s="17">
        <f>D207/C207*100</f>
        <v>100</v>
      </c>
      <c r="F207" s="34" t="s">
        <v>220</v>
      </c>
      <c r="G207" s="14" t="s">
        <v>0</v>
      </c>
      <c r="H207" s="6">
        <v>35</v>
      </c>
      <c r="I207" s="6">
        <v>35</v>
      </c>
      <c r="J207" s="6">
        <f>I207/H207*100</f>
        <v>100</v>
      </c>
      <c r="K207" s="13"/>
      <c r="L207" s="12"/>
      <c r="M207" s="1"/>
    </row>
    <row r="208" spans="1:13" ht="43.5" customHeight="1">
      <c r="A208" s="98"/>
      <c r="B208" s="13"/>
      <c r="C208" s="7"/>
      <c r="D208" s="7"/>
      <c r="E208" s="13"/>
      <c r="F208" s="34" t="s">
        <v>221</v>
      </c>
      <c r="G208" s="14" t="s">
        <v>6</v>
      </c>
      <c r="H208" s="6">
        <v>3</v>
      </c>
      <c r="I208" s="6">
        <v>4</v>
      </c>
      <c r="J208" s="15">
        <f>I208/H208*100</f>
        <v>133.33333333333331</v>
      </c>
      <c r="K208" s="13"/>
      <c r="L208" s="12"/>
      <c r="M208" s="1"/>
    </row>
    <row r="209" spans="1:12" ht="15.75" customHeight="1">
      <c r="A209" s="95" t="s">
        <v>95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7"/>
    </row>
    <row r="210" spans="1:13" ht="24.75" customHeight="1">
      <c r="A210" s="92" t="s">
        <v>237</v>
      </c>
      <c r="B210" s="10" t="s">
        <v>3</v>
      </c>
      <c r="C210" s="17">
        <f>C211+C212</f>
        <v>14504.814</v>
      </c>
      <c r="D210" s="17">
        <f>D211+D212</f>
        <v>14503.9459</v>
      </c>
      <c r="E210" s="17">
        <f aca="true" t="shared" si="12" ref="E210:E216">+D210/C210*100</f>
        <v>99.99401509043825</v>
      </c>
      <c r="F210" s="10" t="s">
        <v>3</v>
      </c>
      <c r="G210" s="16"/>
      <c r="H210" s="6"/>
      <c r="I210" s="6"/>
      <c r="J210" s="10">
        <f>SUM(J211:J212)/2</f>
        <v>122.226225581138</v>
      </c>
      <c r="K210" s="5">
        <f>J210/E210</f>
        <v>1.2223354114802982</v>
      </c>
      <c r="L210" s="16" t="s">
        <v>64</v>
      </c>
      <c r="M210" s="1"/>
    </row>
    <row r="211" spans="1:13" ht="36">
      <c r="A211" s="98"/>
      <c r="B211" s="6" t="s">
        <v>30</v>
      </c>
      <c r="C211" s="26">
        <v>12063.95</v>
      </c>
      <c r="D211" s="41">
        <v>12063.9459</v>
      </c>
      <c r="E211" s="41">
        <f t="shared" si="12"/>
        <v>99.999966014448</v>
      </c>
      <c r="F211" s="34" t="s">
        <v>154</v>
      </c>
      <c r="G211" s="8" t="s">
        <v>0</v>
      </c>
      <c r="H211" s="6">
        <v>16.9</v>
      </c>
      <c r="I211" s="6">
        <v>23.6</v>
      </c>
      <c r="J211" s="6">
        <f>I211/H211*100</f>
        <v>139.6449704142012</v>
      </c>
      <c r="K211" s="5"/>
      <c r="L211" s="4"/>
      <c r="M211" s="1"/>
    </row>
    <row r="212" spans="1:13" ht="36" customHeight="1">
      <c r="A212" s="98"/>
      <c r="B212" s="6" t="s">
        <v>13</v>
      </c>
      <c r="C212" s="26">
        <v>2440.864</v>
      </c>
      <c r="D212" s="50">
        <v>2440</v>
      </c>
      <c r="E212" s="41">
        <f t="shared" si="12"/>
        <v>99.96460269806101</v>
      </c>
      <c r="F212" s="34" t="s">
        <v>155</v>
      </c>
      <c r="G212" s="8" t="s">
        <v>0</v>
      </c>
      <c r="H212" s="6">
        <v>90.9</v>
      </c>
      <c r="I212" s="6">
        <v>95.27</v>
      </c>
      <c r="J212" s="6">
        <f>I212/H212*100</f>
        <v>104.8074807480748</v>
      </c>
      <c r="K212" s="5"/>
      <c r="L212" s="4"/>
      <c r="M212" s="1"/>
    </row>
    <row r="213" spans="1:13" ht="24.75" customHeight="1">
      <c r="A213" s="92" t="s">
        <v>97</v>
      </c>
      <c r="B213" s="10" t="s">
        <v>3</v>
      </c>
      <c r="C213" s="18">
        <f>C214+C215+C216</f>
        <v>10752.20198</v>
      </c>
      <c r="D213" s="18">
        <f>D214+D215+D216</f>
        <v>10635.15848</v>
      </c>
      <c r="E213" s="17">
        <f t="shared" si="12"/>
        <v>98.91144623010514</v>
      </c>
      <c r="F213" s="10" t="s">
        <v>3</v>
      </c>
      <c r="G213" s="16"/>
      <c r="H213" s="6"/>
      <c r="I213" s="6"/>
      <c r="J213" s="10">
        <f>(J214+J215+J216+J217+J218+J219+J220)/7</f>
        <v>141.0894910761871</v>
      </c>
      <c r="K213" s="5">
        <f>J213/E213</f>
        <v>1.4264222843123737</v>
      </c>
      <c r="L213" s="16" t="s">
        <v>4</v>
      </c>
      <c r="M213" s="1"/>
    </row>
    <row r="214" spans="1:13" ht="12">
      <c r="A214" s="98"/>
      <c r="B214" s="14" t="s">
        <v>30</v>
      </c>
      <c r="C214" s="6">
        <v>5089.48298</v>
      </c>
      <c r="D214" s="6">
        <v>4994.95277</v>
      </c>
      <c r="E214" s="41">
        <f t="shared" si="12"/>
        <v>98.1426362879791</v>
      </c>
      <c r="F214" s="70" t="s">
        <v>209</v>
      </c>
      <c r="G214" s="14" t="s">
        <v>0</v>
      </c>
      <c r="H214" s="11">
        <v>21700</v>
      </c>
      <c r="I214" s="11">
        <v>22086</v>
      </c>
      <c r="J214" s="6">
        <f aca="true" t="shared" si="13" ref="J214:J220">I214/H214*100</f>
        <v>101.77880184331798</v>
      </c>
      <c r="K214" s="13"/>
      <c r="L214" s="12"/>
      <c r="M214" s="1"/>
    </row>
    <row r="215" spans="1:13" ht="10.5" customHeight="1">
      <c r="A215" s="98"/>
      <c r="B215" s="14" t="s">
        <v>12</v>
      </c>
      <c r="C215" s="7">
        <v>88.6</v>
      </c>
      <c r="D215" s="7">
        <v>88.6</v>
      </c>
      <c r="E215" s="41">
        <f t="shared" si="12"/>
        <v>100</v>
      </c>
      <c r="F215" s="70" t="s">
        <v>210</v>
      </c>
      <c r="G215" s="14" t="s">
        <v>0</v>
      </c>
      <c r="H215" s="11">
        <v>152310</v>
      </c>
      <c r="I215" s="11">
        <v>157156</v>
      </c>
      <c r="J215" s="6">
        <f t="shared" si="13"/>
        <v>103.18166896461165</v>
      </c>
      <c r="K215" s="13"/>
      <c r="L215" s="12"/>
      <c r="M215" s="1"/>
    </row>
    <row r="216" spans="1:13" ht="15.75" customHeight="1">
      <c r="A216" s="98"/>
      <c r="B216" s="14" t="s">
        <v>13</v>
      </c>
      <c r="C216" s="6">
        <v>5574.119</v>
      </c>
      <c r="D216" s="7">
        <v>5551.60571</v>
      </c>
      <c r="E216" s="41">
        <f t="shared" si="12"/>
        <v>99.59611034497111</v>
      </c>
      <c r="F216" s="34" t="s">
        <v>211</v>
      </c>
      <c r="G216" s="14" t="s">
        <v>212</v>
      </c>
      <c r="H216" s="11">
        <v>545000</v>
      </c>
      <c r="I216" s="11">
        <v>573399</v>
      </c>
      <c r="J216" s="6">
        <f t="shared" si="13"/>
        <v>105.21082568807338</v>
      </c>
      <c r="K216" s="13"/>
      <c r="L216" s="12"/>
      <c r="M216" s="1"/>
    </row>
    <row r="217" spans="1:13" ht="24" customHeight="1">
      <c r="A217" s="98"/>
      <c r="B217" s="14"/>
      <c r="C217" s="6"/>
      <c r="D217" s="7"/>
      <c r="E217" s="41"/>
      <c r="F217" s="34" t="s">
        <v>213</v>
      </c>
      <c r="G217" s="8" t="s">
        <v>1</v>
      </c>
      <c r="H217" s="11">
        <v>1000</v>
      </c>
      <c r="I217" s="11">
        <v>2263</v>
      </c>
      <c r="J217" s="6">
        <f t="shared" si="13"/>
        <v>226.29999999999998</v>
      </c>
      <c r="K217" s="13"/>
      <c r="L217" s="12"/>
      <c r="M217" s="1"/>
    </row>
    <row r="218" spans="1:13" ht="14.25" customHeight="1">
      <c r="A218" s="98"/>
      <c r="B218" s="13"/>
      <c r="C218" s="6"/>
      <c r="D218" s="7"/>
      <c r="E218" s="41"/>
      <c r="F218" s="34" t="s">
        <v>214</v>
      </c>
      <c r="G218" s="8" t="s">
        <v>6</v>
      </c>
      <c r="H218" s="19">
        <v>0.7</v>
      </c>
      <c r="I218" s="19">
        <v>1.5</v>
      </c>
      <c r="J218" s="6">
        <f t="shared" si="13"/>
        <v>214.28571428571428</v>
      </c>
      <c r="K218" s="13"/>
      <c r="L218" s="12"/>
      <c r="M218" s="1"/>
    </row>
    <row r="219" spans="1:13" ht="15" customHeight="1">
      <c r="A219" s="98"/>
      <c r="B219" s="13"/>
      <c r="C219" s="6"/>
      <c r="D219" s="7"/>
      <c r="E219" s="41"/>
      <c r="F219" s="34" t="s">
        <v>215</v>
      </c>
      <c r="G219" s="8" t="s">
        <v>1</v>
      </c>
      <c r="H219" s="6">
        <v>800</v>
      </c>
      <c r="I219" s="6">
        <v>1044</v>
      </c>
      <c r="J219" s="6">
        <f t="shared" si="13"/>
        <v>130.5</v>
      </c>
      <c r="K219" s="13"/>
      <c r="L219" s="12"/>
      <c r="M219" s="1"/>
    </row>
    <row r="220" spans="1:13" ht="24" customHeight="1">
      <c r="A220" s="99"/>
      <c r="B220" s="13"/>
      <c r="C220" s="6"/>
      <c r="D220" s="7"/>
      <c r="E220" s="41"/>
      <c r="F220" s="34" t="s">
        <v>224</v>
      </c>
      <c r="G220" s="8" t="s">
        <v>6</v>
      </c>
      <c r="H220" s="6">
        <v>78.5</v>
      </c>
      <c r="I220" s="6">
        <v>83.5</v>
      </c>
      <c r="J220" s="6">
        <f t="shared" si="13"/>
        <v>106.36942675159236</v>
      </c>
      <c r="K220" s="13"/>
      <c r="L220" s="12"/>
      <c r="M220" s="1"/>
    </row>
    <row r="221" spans="1:13" ht="18" customHeight="1">
      <c r="A221" s="92" t="s">
        <v>98</v>
      </c>
      <c r="B221" s="10" t="s">
        <v>3</v>
      </c>
      <c r="C221" s="18">
        <f>C222+C223</f>
        <v>2106.96704</v>
      </c>
      <c r="D221" s="18">
        <f>D222+D223</f>
        <v>2096.13546</v>
      </c>
      <c r="E221" s="17">
        <f>D221/C221*100</f>
        <v>99.48591602078407</v>
      </c>
      <c r="F221" s="10" t="s">
        <v>3</v>
      </c>
      <c r="G221" s="16"/>
      <c r="H221" s="6"/>
      <c r="I221" s="6"/>
      <c r="J221" s="10">
        <f>(J222+J223+J224+J225+J226+J227+J228)/7</f>
        <v>105.84763193354402</v>
      </c>
      <c r="K221" s="5">
        <f>J221/E221</f>
        <v>1.0639458947277611</v>
      </c>
      <c r="L221" s="16" t="s">
        <v>5</v>
      </c>
      <c r="M221" s="1"/>
    </row>
    <row r="222" spans="1:13" ht="12">
      <c r="A222" s="98"/>
      <c r="B222" s="14" t="s">
        <v>30</v>
      </c>
      <c r="C222" s="6">
        <v>1317.22604</v>
      </c>
      <c r="D222" s="6">
        <v>1306.39446</v>
      </c>
      <c r="E222" s="41">
        <f>D222/C222*100</f>
        <v>99.17769770175512</v>
      </c>
      <c r="F222" s="70" t="s">
        <v>207</v>
      </c>
      <c r="G222" s="14" t="s">
        <v>1</v>
      </c>
      <c r="H222" s="6">
        <v>10155</v>
      </c>
      <c r="I222" s="6">
        <v>10355</v>
      </c>
      <c r="J222" s="6">
        <f aca="true" t="shared" si="14" ref="J222:J228">I222/H222*100</f>
        <v>101.96947316592811</v>
      </c>
      <c r="K222" s="13"/>
      <c r="L222" s="12"/>
      <c r="M222" s="1"/>
    </row>
    <row r="223" spans="1:13" ht="27.75" customHeight="1">
      <c r="A223" s="98"/>
      <c r="B223" s="14" t="s">
        <v>13</v>
      </c>
      <c r="C223" s="7">
        <v>789.741</v>
      </c>
      <c r="D223" s="7">
        <v>789.741</v>
      </c>
      <c r="E223" s="41">
        <f>D223/C223*100</f>
        <v>100</v>
      </c>
      <c r="F223" s="70" t="s">
        <v>208</v>
      </c>
      <c r="G223" s="14" t="s">
        <v>1</v>
      </c>
      <c r="H223" s="6">
        <v>2800</v>
      </c>
      <c r="I223" s="6">
        <v>2817</v>
      </c>
      <c r="J223" s="6">
        <f t="shared" si="14"/>
        <v>100.60714285714285</v>
      </c>
      <c r="K223" s="13"/>
      <c r="L223" s="12"/>
      <c r="M223" s="1"/>
    </row>
    <row r="224" spans="1:13" ht="15" customHeight="1">
      <c r="A224" s="98"/>
      <c r="B224" s="13"/>
      <c r="C224" s="6"/>
      <c r="D224" s="7"/>
      <c r="E224" s="13"/>
      <c r="F224" s="34" t="s">
        <v>216</v>
      </c>
      <c r="G224" s="14" t="s">
        <v>1</v>
      </c>
      <c r="H224" s="11">
        <v>200</v>
      </c>
      <c r="I224" s="11">
        <v>200</v>
      </c>
      <c r="J224" s="6">
        <f t="shared" si="14"/>
        <v>100</v>
      </c>
      <c r="K224" s="13"/>
      <c r="L224" s="12"/>
      <c r="M224" s="1"/>
    </row>
    <row r="225" spans="1:13" ht="12.75" customHeight="1">
      <c r="A225" s="98"/>
      <c r="B225" s="13"/>
      <c r="C225" s="6"/>
      <c r="D225" s="7"/>
      <c r="E225" s="13"/>
      <c r="F225" s="34" t="s">
        <v>217</v>
      </c>
      <c r="G225" s="8" t="s">
        <v>1</v>
      </c>
      <c r="H225" s="11">
        <v>7100</v>
      </c>
      <c r="I225" s="11">
        <v>8285</v>
      </c>
      <c r="J225" s="6">
        <f t="shared" si="14"/>
        <v>116.69014084507043</v>
      </c>
      <c r="K225" s="13"/>
      <c r="L225" s="12"/>
      <c r="M225" s="1"/>
    </row>
    <row r="226" spans="1:13" ht="14.25" customHeight="1">
      <c r="A226" s="98"/>
      <c r="B226" s="13"/>
      <c r="C226" s="6"/>
      <c r="D226" s="7"/>
      <c r="E226" s="13"/>
      <c r="F226" s="34" t="s">
        <v>218</v>
      </c>
      <c r="G226" s="8" t="s">
        <v>1</v>
      </c>
      <c r="H226" s="11">
        <v>12</v>
      </c>
      <c r="I226" s="11">
        <v>13</v>
      </c>
      <c r="J226" s="6">
        <f t="shared" si="14"/>
        <v>108.33333333333333</v>
      </c>
      <c r="K226" s="13"/>
      <c r="L226" s="12"/>
      <c r="M226" s="1"/>
    </row>
    <row r="227" spans="1:13" ht="18" customHeight="1">
      <c r="A227" s="98"/>
      <c r="B227" s="13"/>
      <c r="C227" s="6"/>
      <c r="D227" s="7"/>
      <c r="E227" s="13"/>
      <c r="F227" s="34" t="s">
        <v>219</v>
      </c>
      <c r="G227" s="8" t="s">
        <v>1</v>
      </c>
      <c r="H227" s="11">
        <v>15</v>
      </c>
      <c r="I227" s="11">
        <v>17</v>
      </c>
      <c r="J227" s="6">
        <f t="shared" si="14"/>
        <v>113.33333333333333</v>
      </c>
      <c r="K227" s="13"/>
      <c r="L227" s="12"/>
      <c r="M227" s="1"/>
    </row>
    <row r="228" spans="1:13" ht="18" customHeight="1">
      <c r="A228" s="99"/>
      <c r="B228" s="13"/>
      <c r="C228" s="6"/>
      <c r="D228" s="7"/>
      <c r="E228" s="13"/>
      <c r="F228" s="34" t="s">
        <v>225</v>
      </c>
      <c r="G228" s="8" t="s">
        <v>0</v>
      </c>
      <c r="H228" s="11">
        <v>4000</v>
      </c>
      <c r="I228" s="11">
        <v>4000</v>
      </c>
      <c r="J228" s="6">
        <f t="shared" si="14"/>
        <v>100</v>
      </c>
      <c r="K228" s="13"/>
      <c r="L228" s="12"/>
      <c r="M228" s="1"/>
    </row>
    <row r="229" spans="1:13" ht="24.75" customHeight="1">
      <c r="A229" s="92" t="s">
        <v>99</v>
      </c>
      <c r="B229" s="10" t="s">
        <v>3</v>
      </c>
      <c r="C229" s="18">
        <f>C230+C231</f>
        <v>317.477</v>
      </c>
      <c r="D229" s="18">
        <f>D230+D231</f>
        <v>317.477</v>
      </c>
      <c r="E229" s="17">
        <f>D229/C229*100</f>
        <v>100</v>
      </c>
      <c r="F229" s="10" t="s">
        <v>3</v>
      </c>
      <c r="G229" s="16"/>
      <c r="H229" s="6"/>
      <c r="I229" s="6"/>
      <c r="J229" s="10">
        <f>(J230+J231+J232+J233)/4</f>
        <v>100</v>
      </c>
      <c r="K229" s="5">
        <f>J229/E229</f>
        <v>1</v>
      </c>
      <c r="L229" s="16" t="s">
        <v>5</v>
      </c>
      <c r="M229" s="1"/>
    </row>
    <row r="230" spans="1:13" ht="28.5" customHeight="1">
      <c r="A230" s="98"/>
      <c r="B230" s="14" t="s">
        <v>30</v>
      </c>
      <c r="C230" s="6">
        <v>248.6</v>
      </c>
      <c r="D230" s="6">
        <v>248.6</v>
      </c>
      <c r="E230" s="17">
        <f>D230/C230*100</f>
        <v>100</v>
      </c>
      <c r="F230" s="70" t="s">
        <v>234</v>
      </c>
      <c r="G230" s="14" t="s">
        <v>1</v>
      </c>
      <c r="H230" s="11">
        <v>5</v>
      </c>
      <c r="I230" s="11">
        <v>5</v>
      </c>
      <c r="J230" s="6">
        <f>I230/H230*100</f>
        <v>100</v>
      </c>
      <c r="K230" s="13"/>
      <c r="L230" s="12"/>
      <c r="M230" s="1"/>
    </row>
    <row r="231" spans="1:13" ht="38.25" customHeight="1">
      <c r="A231" s="98"/>
      <c r="B231" s="14" t="s">
        <v>13</v>
      </c>
      <c r="C231" s="7">
        <v>68.877</v>
      </c>
      <c r="D231" s="7">
        <v>68.877</v>
      </c>
      <c r="E231" s="17">
        <f>D231/C231*100</f>
        <v>100</v>
      </c>
      <c r="F231" s="70" t="s">
        <v>235</v>
      </c>
      <c r="G231" s="14" t="s">
        <v>1</v>
      </c>
      <c r="H231" s="11">
        <v>14</v>
      </c>
      <c r="I231" s="11">
        <v>14</v>
      </c>
      <c r="J231" s="6">
        <f>I231/H231*100</f>
        <v>100</v>
      </c>
      <c r="K231" s="13"/>
      <c r="L231" s="12"/>
      <c r="M231" s="1"/>
    </row>
    <row r="232" spans="1:13" ht="23.25" customHeight="1">
      <c r="A232" s="98"/>
      <c r="B232" s="13"/>
      <c r="C232" s="6"/>
      <c r="D232" s="7"/>
      <c r="E232" s="13"/>
      <c r="F232" s="34" t="s">
        <v>205</v>
      </c>
      <c r="G232" s="14" t="s">
        <v>1</v>
      </c>
      <c r="H232" s="11">
        <v>2</v>
      </c>
      <c r="I232" s="11">
        <v>2</v>
      </c>
      <c r="J232" s="6">
        <f>I232/H232*100</f>
        <v>100</v>
      </c>
      <c r="K232" s="13"/>
      <c r="L232" s="12"/>
      <c r="M232" s="1"/>
    </row>
    <row r="233" spans="1:13" ht="47.25" customHeight="1">
      <c r="A233" s="98"/>
      <c r="B233" s="13"/>
      <c r="C233" s="6"/>
      <c r="D233" s="7"/>
      <c r="E233" s="13"/>
      <c r="F233" s="34" t="s">
        <v>206</v>
      </c>
      <c r="G233" s="14" t="s">
        <v>1</v>
      </c>
      <c r="H233" s="11">
        <v>6</v>
      </c>
      <c r="I233" s="11">
        <v>6</v>
      </c>
      <c r="J233" s="6">
        <f>I233/H233*100</f>
        <v>100</v>
      </c>
      <c r="K233" s="13"/>
      <c r="L233" s="12"/>
      <c r="M233" s="1"/>
    </row>
    <row r="234" spans="1:13" ht="24.75" customHeight="1">
      <c r="A234" s="92" t="s">
        <v>100</v>
      </c>
      <c r="B234" s="10" t="s">
        <v>3</v>
      </c>
      <c r="C234" s="18">
        <f>C235+C236</f>
        <v>11862.098030000001</v>
      </c>
      <c r="D234" s="18">
        <f>D235+D236</f>
        <v>11789.24495</v>
      </c>
      <c r="E234" s="17">
        <f>D234/C234*100</f>
        <v>99.38583309785713</v>
      </c>
      <c r="F234" s="10" t="s">
        <v>3</v>
      </c>
      <c r="G234" s="16"/>
      <c r="H234" s="6"/>
      <c r="I234" s="6"/>
      <c r="J234" s="10">
        <f>(J235+J236+J237+J238+J239+J240+J241+J242)/8</f>
        <v>189.4427481631429</v>
      </c>
      <c r="K234" s="5">
        <f>J234/E234</f>
        <v>1.906134327783056</v>
      </c>
      <c r="L234" s="16" t="s">
        <v>4</v>
      </c>
      <c r="M234" s="1"/>
    </row>
    <row r="235" spans="1:13" ht="27" customHeight="1">
      <c r="A235" s="98"/>
      <c r="B235" s="14" t="s">
        <v>30</v>
      </c>
      <c r="C235" s="6">
        <v>8647.30703</v>
      </c>
      <c r="D235" s="7">
        <v>8577.59112</v>
      </c>
      <c r="E235" s="15">
        <f>D235/C235*100</f>
        <v>99.19378472675785</v>
      </c>
      <c r="F235" s="70" t="s">
        <v>226</v>
      </c>
      <c r="G235" s="14" t="s">
        <v>0</v>
      </c>
      <c r="H235" s="11">
        <v>380</v>
      </c>
      <c r="I235" s="11">
        <v>378</v>
      </c>
      <c r="J235" s="6">
        <f>I235/H235*100</f>
        <v>99.47368421052632</v>
      </c>
      <c r="K235" s="13"/>
      <c r="L235" s="12"/>
      <c r="M235" s="1"/>
    </row>
    <row r="236" spans="1:13" ht="42" customHeight="1">
      <c r="A236" s="98"/>
      <c r="B236" s="14" t="s">
        <v>13</v>
      </c>
      <c r="C236" s="7">
        <v>3214.791</v>
      </c>
      <c r="D236" s="7">
        <v>3211.65383</v>
      </c>
      <c r="E236" s="15">
        <f>D236/C236*100</f>
        <v>99.90241449599678</v>
      </c>
      <c r="F236" s="70" t="s">
        <v>227</v>
      </c>
      <c r="G236" s="14" t="s">
        <v>0</v>
      </c>
      <c r="H236" s="11">
        <v>27</v>
      </c>
      <c r="I236" s="11">
        <v>25</v>
      </c>
      <c r="J236" s="6">
        <f aca="true" t="shared" si="15" ref="J236:J242">I236/H236*100</f>
        <v>92.5925925925926</v>
      </c>
      <c r="K236" s="13"/>
      <c r="L236" s="12"/>
      <c r="M236" s="1"/>
    </row>
    <row r="237" spans="1:13" ht="26.25" customHeight="1">
      <c r="A237" s="98"/>
      <c r="B237" s="13"/>
      <c r="C237" s="6"/>
      <c r="D237" s="7"/>
      <c r="E237" s="13"/>
      <c r="F237" s="34" t="s">
        <v>228</v>
      </c>
      <c r="G237" s="14" t="s">
        <v>1</v>
      </c>
      <c r="H237" s="11">
        <v>25</v>
      </c>
      <c r="I237" s="11">
        <v>25</v>
      </c>
      <c r="J237" s="6">
        <f t="shared" si="15"/>
        <v>100</v>
      </c>
      <c r="K237" s="13"/>
      <c r="L237" s="12"/>
      <c r="M237" s="1"/>
    </row>
    <row r="238" spans="1:13" ht="51" customHeight="1">
      <c r="A238" s="98"/>
      <c r="B238" s="13"/>
      <c r="C238" s="6"/>
      <c r="D238" s="7"/>
      <c r="E238" s="13"/>
      <c r="F238" s="34" t="s">
        <v>229</v>
      </c>
      <c r="G238" s="14" t="s">
        <v>1</v>
      </c>
      <c r="H238" s="11">
        <v>3</v>
      </c>
      <c r="I238" s="11">
        <v>13</v>
      </c>
      <c r="J238" s="6">
        <f t="shared" si="15"/>
        <v>433.3333333333333</v>
      </c>
      <c r="K238" s="13"/>
      <c r="L238" s="12"/>
      <c r="M238" s="1"/>
    </row>
    <row r="239" spans="1:13" ht="36.75" customHeight="1">
      <c r="A239" s="98"/>
      <c r="B239" s="13"/>
      <c r="C239" s="6"/>
      <c r="D239" s="7"/>
      <c r="E239" s="13"/>
      <c r="F239" s="34" t="s">
        <v>230</v>
      </c>
      <c r="G239" s="14" t="s">
        <v>1</v>
      </c>
      <c r="H239" s="11">
        <v>26</v>
      </c>
      <c r="I239" s="11">
        <v>111</v>
      </c>
      <c r="J239" s="6">
        <f t="shared" si="15"/>
        <v>426.9230769230769</v>
      </c>
      <c r="K239" s="13"/>
      <c r="L239" s="12"/>
      <c r="M239" s="1"/>
    </row>
    <row r="240" spans="1:13" ht="38.25" customHeight="1">
      <c r="A240" s="98"/>
      <c r="B240" s="13"/>
      <c r="C240" s="6"/>
      <c r="D240" s="7"/>
      <c r="E240" s="13"/>
      <c r="F240" s="34" t="s">
        <v>231</v>
      </c>
      <c r="G240" s="14" t="s">
        <v>6</v>
      </c>
      <c r="H240" s="11">
        <v>12</v>
      </c>
      <c r="I240" s="11">
        <v>18.5</v>
      </c>
      <c r="J240" s="6">
        <f t="shared" si="15"/>
        <v>154.16666666666669</v>
      </c>
      <c r="K240" s="13"/>
      <c r="L240" s="12"/>
      <c r="M240" s="1"/>
    </row>
    <row r="241" spans="1:13" ht="28.5" customHeight="1">
      <c r="A241" s="98"/>
      <c r="B241" s="13"/>
      <c r="C241" s="6"/>
      <c r="D241" s="7"/>
      <c r="E241" s="13"/>
      <c r="F241" s="34" t="s">
        <v>232</v>
      </c>
      <c r="G241" s="14" t="s">
        <v>6</v>
      </c>
      <c r="H241" s="11">
        <v>95</v>
      </c>
      <c r="I241" s="11">
        <v>98.6</v>
      </c>
      <c r="J241" s="6">
        <f t="shared" si="15"/>
        <v>103.78947368421052</v>
      </c>
      <c r="K241" s="13"/>
      <c r="L241" s="12"/>
      <c r="M241" s="1"/>
    </row>
    <row r="242" spans="1:12" ht="24">
      <c r="A242" s="99"/>
      <c r="B242" s="10"/>
      <c r="C242" s="9"/>
      <c r="D242" s="9"/>
      <c r="E242" s="9"/>
      <c r="F242" s="34" t="s">
        <v>233</v>
      </c>
      <c r="G242" s="14" t="s">
        <v>6</v>
      </c>
      <c r="H242" s="11">
        <v>95</v>
      </c>
      <c r="I242" s="11">
        <v>100</v>
      </c>
      <c r="J242" s="6">
        <f t="shared" si="15"/>
        <v>105.26315789473684</v>
      </c>
      <c r="K242" s="13"/>
      <c r="L242" s="12"/>
    </row>
    <row r="243" spans="1:12" ht="24" customHeight="1">
      <c r="A243" s="92" t="s">
        <v>238</v>
      </c>
      <c r="B243" s="10" t="s">
        <v>3</v>
      </c>
      <c r="C243" s="18">
        <f>C244+C245</f>
        <v>23642.167419999998</v>
      </c>
      <c r="D243" s="18">
        <f>D244+D245</f>
        <v>23126.795140000002</v>
      </c>
      <c r="E243" s="17">
        <f>D243/C243*100</f>
        <v>97.8201140748034</v>
      </c>
      <c r="F243" s="10" t="s">
        <v>3</v>
      </c>
      <c r="G243" s="16"/>
      <c r="H243" s="6"/>
      <c r="I243" s="6"/>
      <c r="J243" s="10">
        <v>120</v>
      </c>
      <c r="K243" s="5">
        <f>J243/E243</f>
        <v>1.2267415667521668</v>
      </c>
      <c r="L243" s="16" t="s">
        <v>5</v>
      </c>
    </row>
    <row r="244" spans="1:12" ht="12">
      <c r="A244" s="98"/>
      <c r="B244" s="14" t="s">
        <v>30</v>
      </c>
      <c r="C244" s="6">
        <v>14531.59339</v>
      </c>
      <c r="D244" s="7">
        <v>14016.22111</v>
      </c>
      <c r="E244" s="15">
        <f>D244/C244*100</f>
        <v>96.45343586096583</v>
      </c>
      <c r="F244" s="70" t="s">
        <v>239</v>
      </c>
      <c r="G244" s="14" t="s">
        <v>1</v>
      </c>
      <c r="H244" s="11">
        <v>1</v>
      </c>
      <c r="I244" s="11">
        <v>2</v>
      </c>
      <c r="J244" s="6">
        <f>I244/H244*100</f>
        <v>200</v>
      </c>
      <c r="K244" s="13"/>
      <c r="L244" s="12"/>
    </row>
    <row r="245" spans="1:12" ht="12">
      <c r="A245" s="98"/>
      <c r="B245" s="14" t="s">
        <v>13</v>
      </c>
      <c r="C245" s="7">
        <v>9110.57403</v>
      </c>
      <c r="D245" s="7">
        <v>9110.57403</v>
      </c>
      <c r="E245" s="15">
        <f>D245/C245*100</f>
        <v>100</v>
      </c>
      <c r="F245" s="70" t="s">
        <v>240</v>
      </c>
      <c r="G245" s="14" t="s">
        <v>1</v>
      </c>
      <c r="H245" s="11">
        <v>2</v>
      </c>
      <c r="I245" s="11">
        <v>3</v>
      </c>
      <c r="J245" s="6">
        <f>I245/H245*100</f>
        <v>150</v>
      </c>
      <c r="K245" s="13"/>
      <c r="L245" s="12"/>
    </row>
    <row r="246" spans="1:12" ht="12">
      <c r="A246" s="98"/>
      <c r="B246" s="13"/>
      <c r="C246" s="6"/>
      <c r="D246" s="7"/>
      <c r="E246" s="13"/>
      <c r="F246" s="34" t="s">
        <v>241</v>
      </c>
      <c r="G246" s="14" t="s">
        <v>1</v>
      </c>
      <c r="H246" s="11">
        <v>10</v>
      </c>
      <c r="I246" s="11">
        <v>6</v>
      </c>
      <c r="J246" s="6">
        <f>I246/H246*100</f>
        <v>60</v>
      </c>
      <c r="K246" s="13"/>
      <c r="L246" s="12"/>
    </row>
    <row r="247" spans="1:12" ht="12" customHeight="1">
      <c r="A247" s="98"/>
      <c r="B247" s="13"/>
      <c r="C247" s="6"/>
      <c r="D247" s="7"/>
      <c r="E247" s="13"/>
      <c r="F247" s="34" t="s">
        <v>242</v>
      </c>
      <c r="G247" s="14" t="s">
        <v>1</v>
      </c>
      <c r="H247" s="11">
        <v>2</v>
      </c>
      <c r="I247" s="11">
        <v>3</v>
      </c>
      <c r="J247" s="6">
        <f>I247/H247*100</f>
        <v>150</v>
      </c>
      <c r="K247" s="13"/>
      <c r="L247" s="12"/>
    </row>
    <row r="248" spans="1:12" ht="12">
      <c r="A248" s="98"/>
      <c r="B248" s="13"/>
      <c r="C248" s="6"/>
      <c r="D248" s="7"/>
      <c r="E248" s="13"/>
      <c r="F248" s="34" t="s">
        <v>243</v>
      </c>
      <c r="G248" s="14" t="s">
        <v>1</v>
      </c>
      <c r="H248" s="11">
        <v>3</v>
      </c>
      <c r="I248" s="11">
        <v>4</v>
      </c>
      <c r="J248" s="6">
        <f>I248/H248*100</f>
        <v>133.33333333333331</v>
      </c>
      <c r="K248" s="13"/>
      <c r="L248" s="12"/>
    </row>
    <row r="249" spans="1:12" ht="24">
      <c r="A249" s="98"/>
      <c r="B249" s="13"/>
      <c r="C249" s="6"/>
      <c r="D249" s="7"/>
      <c r="E249" s="13"/>
      <c r="F249" s="34" t="s">
        <v>244</v>
      </c>
      <c r="G249" s="14" t="s">
        <v>251</v>
      </c>
      <c r="H249" s="15" t="s">
        <v>245</v>
      </c>
      <c r="I249" s="15" t="s">
        <v>247</v>
      </c>
      <c r="J249" s="6" t="s">
        <v>249</v>
      </c>
      <c r="K249" s="13"/>
      <c r="L249" s="12"/>
    </row>
    <row r="250" spans="1:12" ht="33" customHeight="1">
      <c r="A250" s="98"/>
      <c r="B250" s="13"/>
      <c r="C250" s="6"/>
      <c r="D250" s="7"/>
      <c r="E250" s="13"/>
      <c r="F250" s="34" t="s">
        <v>257</v>
      </c>
      <c r="G250" s="14" t="s">
        <v>251</v>
      </c>
      <c r="H250" s="11" t="s">
        <v>246</v>
      </c>
      <c r="I250" s="15" t="s">
        <v>248</v>
      </c>
      <c r="J250" s="6" t="s">
        <v>250</v>
      </c>
      <c r="K250" s="13"/>
      <c r="L250" s="12"/>
    </row>
    <row r="251" spans="1:12" ht="33" customHeight="1">
      <c r="A251" s="98"/>
      <c r="B251" s="10"/>
      <c r="C251" s="9"/>
      <c r="D251" s="9"/>
      <c r="E251" s="9"/>
      <c r="F251" s="34" t="s">
        <v>255</v>
      </c>
      <c r="G251" s="14" t="s">
        <v>251</v>
      </c>
      <c r="H251" s="11" t="s">
        <v>252</v>
      </c>
      <c r="I251" s="15" t="s">
        <v>253</v>
      </c>
      <c r="J251" s="6" t="s">
        <v>254</v>
      </c>
      <c r="K251" s="13"/>
      <c r="L251" s="12"/>
    </row>
    <row r="252" spans="1:12" ht="34.5" customHeight="1">
      <c r="A252" s="98"/>
      <c r="B252" s="13"/>
      <c r="C252" s="13"/>
      <c r="D252" s="13"/>
      <c r="E252" s="13"/>
      <c r="F252" s="34" t="s">
        <v>256</v>
      </c>
      <c r="G252" s="14" t="s">
        <v>251</v>
      </c>
      <c r="H252" s="14" t="s">
        <v>258</v>
      </c>
      <c r="I252" s="11" t="s">
        <v>259</v>
      </c>
      <c r="J252" s="14" t="s">
        <v>260</v>
      </c>
      <c r="K252" s="13"/>
      <c r="L252" s="12"/>
    </row>
    <row r="253" spans="1:12" ht="36">
      <c r="A253" s="98"/>
      <c r="B253" s="13"/>
      <c r="C253" s="13"/>
      <c r="D253" s="13"/>
      <c r="E253" s="13"/>
      <c r="F253" s="77" t="s">
        <v>261</v>
      </c>
      <c r="G253" s="14" t="s">
        <v>251</v>
      </c>
      <c r="H253" s="14" t="s">
        <v>262</v>
      </c>
      <c r="I253" s="11" t="s">
        <v>263</v>
      </c>
      <c r="J253" s="14" t="s">
        <v>264</v>
      </c>
      <c r="K253" s="13"/>
      <c r="L253" s="12"/>
    </row>
    <row r="254" spans="1:12" ht="36">
      <c r="A254" s="98"/>
      <c r="B254" s="13"/>
      <c r="C254" s="13"/>
      <c r="D254" s="13"/>
      <c r="E254" s="13"/>
      <c r="F254" s="77" t="s">
        <v>265</v>
      </c>
      <c r="G254" s="14" t="s">
        <v>251</v>
      </c>
      <c r="H254" s="75" t="s">
        <v>273</v>
      </c>
      <c r="I254" s="75" t="s">
        <v>272</v>
      </c>
      <c r="J254" s="75" t="s">
        <v>274</v>
      </c>
      <c r="K254" s="13"/>
      <c r="L254" s="12"/>
    </row>
    <row r="255" spans="1:12" ht="24">
      <c r="A255" s="98"/>
      <c r="B255" s="13"/>
      <c r="C255" s="13"/>
      <c r="D255" s="13"/>
      <c r="E255" s="13"/>
      <c r="F255" s="77" t="s">
        <v>266</v>
      </c>
      <c r="G255" s="14" t="s">
        <v>6</v>
      </c>
      <c r="H255" s="78">
        <v>47.3</v>
      </c>
      <c r="I255" s="78">
        <v>33.12</v>
      </c>
      <c r="J255" s="78">
        <v>0.7</v>
      </c>
      <c r="K255" s="13"/>
      <c r="L255" s="12"/>
    </row>
    <row r="256" spans="1:12" ht="24">
      <c r="A256" s="98"/>
      <c r="B256" s="13"/>
      <c r="C256" s="13"/>
      <c r="D256" s="13"/>
      <c r="E256" s="13"/>
      <c r="F256" s="77" t="s">
        <v>267</v>
      </c>
      <c r="G256" s="14" t="s">
        <v>6</v>
      </c>
      <c r="H256" s="15">
        <v>24.85</v>
      </c>
      <c r="I256" s="14">
        <v>69.25</v>
      </c>
      <c r="J256" s="14">
        <v>2.79</v>
      </c>
      <c r="K256" s="13"/>
      <c r="L256" s="12"/>
    </row>
    <row r="257" spans="1:12" ht="24">
      <c r="A257" s="98"/>
      <c r="B257" s="13"/>
      <c r="C257" s="13"/>
      <c r="D257" s="13"/>
      <c r="E257" s="13"/>
      <c r="F257" s="77" t="s">
        <v>268</v>
      </c>
      <c r="G257" s="14" t="s">
        <v>6</v>
      </c>
      <c r="H257" s="14">
        <v>2.62</v>
      </c>
      <c r="I257" s="14">
        <v>1.8</v>
      </c>
      <c r="J257" s="14">
        <v>0.69</v>
      </c>
      <c r="K257" s="13"/>
      <c r="L257" s="12"/>
    </row>
    <row r="258" spans="1:12" ht="24">
      <c r="A258" s="98"/>
      <c r="B258" s="13"/>
      <c r="C258" s="13"/>
      <c r="D258" s="13"/>
      <c r="E258" s="13"/>
      <c r="F258" s="77" t="s">
        <v>269</v>
      </c>
      <c r="G258" s="14" t="s">
        <v>6</v>
      </c>
      <c r="H258" s="14">
        <v>3.45</v>
      </c>
      <c r="I258" s="14">
        <v>3.97</v>
      </c>
      <c r="J258" s="14">
        <v>1.15</v>
      </c>
      <c r="K258" s="13"/>
      <c r="L258" s="12"/>
    </row>
    <row r="259" spans="1:12" ht="24">
      <c r="A259" s="98"/>
      <c r="B259" s="13"/>
      <c r="C259" s="13"/>
      <c r="D259" s="13"/>
      <c r="E259" s="13"/>
      <c r="F259" s="77" t="s">
        <v>270</v>
      </c>
      <c r="G259" s="14" t="s">
        <v>6</v>
      </c>
      <c r="H259" s="14">
        <v>19.34</v>
      </c>
      <c r="I259" s="14">
        <v>25.09</v>
      </c>
      <c r="J259" s="14">
        <v>1.3</v>
      </c>
      <c r="K259" s="13"/>
      <c r="L259" s="12"/>
    </row>
    <row r="260" spans="1:12" ht="24">
      <c r="A260" s="99"/>
      <c r="B260" s="13"/>
      <c r="C260" s="13"/>
      <c r="D260" s="13"/>
      <c r="E260" s="13"/>
      <c r="F260" s="77" t="s">
        <v>271</v>
      </c>
      <c r="G260" s="14" t="s">
        <v>6</v>
      </c>
      <c r="H260" s="14">
        <v>0.09</v>
      </c>
      <c r="I260" s="14">
        <v>0.09</v>
      </c>
      <c r="J260" s="14">
        <v>1</v>
      </c>
      <c r="K260" s="13"/>
      <c r="L260" s="12"/>
    </row>
    <row r="261" ht="12">
      <c r="F261" s="76"/>
    </row>
  </sheetData>
  <sheetProtection/>
  <mergeCells count="58">
    <mergeCell ref="J4:J5"/>
    <mergeCell ref="L4:L5"/>
    <mergeCell ref="A6:L6"/>
    <mergeCell ref="A7:A13"/>
    <mergeCell ref="A27:A29"/>
    <mergeCell ref="A1:L1"/>
    <mergeCell ref="A2:L2"/>
    <mergeCell ref="A3:K3"/>
    <mergeCell ref="A4:A5"/>
    <mergeCell ref="B4:B5"/>
    <mergeCell ref="E4:E5"/>
    <mergeCell ref="F4:F5"/>
    <mergeCell ref="G4:G5"/>
    <mergeCell ref="I4:I5"/>
    <mergeCell ref="H4:H5"/>
    <mergeCell ref="A30:A38"/>
    <mergeCell ref="K4:K5"/>
    <mergeCell ref="A107:A110"/>
    <mergeCell ref="A39:A43"/>
    <mergeCell ref="A44:A51"/>
    <mergeCell ref="A52:A58"/>
    <mergeCell ref="A59:A63"/>
    <mergeCell ref="A64:A66"/>
    <mergeCell ref="A67:A88"/>
    <mergeCell ref="A89:A92"/>
    <mergeCell ref="A182:L182"/>
    <mergeCell ref="A99:L99"/>
    <mergeCell ref="A169:A175"/>
    <mergeCell ref="A143:L143"/>
    <mergeCell ref="A116:A124"/>
    <mergeCell ref="A111:A115"/>
    <mergeCell ref="A130:A134"/>
    <mergeCell ref="A135:A142"/>
    <mergeCell ref="A100:A101"/>
    <mergeCell ref="A202:A205"/>
    <mergeCell ref="A206:A208"/>
    <mergeCell ref="A213:A220"/>
    <mergeCell ref="A221:A228"/>
    <mergeCell ref="A209:L209"/>
    <mergeCell ref="A199:A201"/>
    <mergeCell ref="A176:A181"/>
    <mergeCell ref="A156:A163"/>
    <mergeCell ref="A150:L150"/>
    <mergeCell ref="A243:A260"/>
    <mergeCell ref="A183:A186"/>
    <mergeCell ref="A187:A191"/>
    <mergeCell ref="A192:A198"/>
    <mergeCell ref="A210:A212"/>
    <mergeCell ref="A229:A233"/>
    <mergeCell ref="A234:A242"/>
    <mergeCell ref="A93:A98"/>
    <mergeCell ref="J104:J106"/>
    <mergeCell ref="J109:J110"/>
    <mergeCell ref="A151:A155"/>
    <mergeCell ref="A164:A168"/>
    <mergeCell ref="A125:A129"/>
    <mergeCell ref="A102:A106"/>
    <mergeCell ref="A144:A149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85" r:id="rId1"/>
  <headerFooter>
    <oddFooter>&amp;CСтраница &amp;P</oddFooter>
  </headerFooter>
  <rowBreaks count="7" manualBreakCount="7">
    <brk id="13" max="255" man="1"/>
    <brk id="21" max="11" man="1"/>
    <brk id="29" max="255" man="1"/>
    <brk id="51" max="11" man="1"/>
    <brk id="115" max="255" man="1"/>
    <brk id="149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Наталья Николаевна Бочкарёва</cp:lastModifiedBy>
  <cp:lastPrinted>2014-04-15T07:56:32Z</cp:lastPrinted>
  <dcterms:created xsi:type="dcterms:W3CDTF">2013-03-27T08:10:18Z</dcterms:created>
  <dcterms:modified xsi:type="dcterms:W3CDTF">2014-04-16T05:29:50Z</dcterms:modified>
  <cp:category/>
  <cp:version/>
  <cp:contentType/>
  <cp:contentStatus/>
</cp:coreProperties>
</file>